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rian Meseberg\Documents\GBTU\2019-20\Agendas, Minutes and Reports\"/>
    </mc:Choice>
  </mc:AlternateContent>
  <xr:revisionPtr revIDLastSave="0" documentId="8_{86B7465D-DE36-416D-ADAF-3B2B8566B14B}" xr6:coauthVersionLast="44" xr6:coauthVersionMax="44" xr10:uidLastSave="{00000000-0000-0000-0000-000000000000}"/>
  <bookViews>
    <workbookView xWindow="-120" yWindow="-120" windowWidth="20730" windowHeight="11160" firstSheet="15" activeTab="17" xr2:uid="{00000000-000D-0000-FFFF-FFFF00000000}"/>
  </bookViews>
  <sheets>
    <sheet name="Top" sheetId="1" r:id="rId1"/>
    <sheet name="Accts" sheetId="12" r:id="rId2"/>
    <sheet name="BUS" sheetId="4" r:id="rId3"/>
    <sheet name="HAB" sheetId="5" r:id="rId4"/>
    <sheet name="WOR" sheetId="6" r:id="rId5"/>
    <sheet name="DON" sheetId="7" r:id="rId6"/>
    <sheet name="EDU" sheetId="9" r:id="rId7"/>
    <sheet name="FUN" sheetId="10" r:id="rId8"/>
    <sheet name="CON" sheetId="11" r:id="rId9"/>
    <sheet name="BANQ REV" sheetId="15" r:id="rId10"/>
    <sheet name="DONATE REV" sheetId="16" r:id="rId11"/>
    <sheet name="OTHER REV" sheetId="17" r:id="rId12"/>
    <sheet name="cash rec" sheetId="13" r:id="rId13"/>
    <sheet name="summary" sheetId="18" r:id="rId14"/>
    <sheet name="financial report" sheetId="21" r:id="rId15"/>
    <sheet name="17 18 budget board meeting" sheetId="20" r:id="rId16"/>
    <sheet name="18 19 budget board meeting" sheetId="22" r:id="rId17"/>
    <sheet name="19 20 budget board meeting" sheetId="25" r:id="rId18"/>
  </sheets>
  <definedNames>
    <definedName name="_xlnm.Print_Area" localSheetId="1">Accts!$A$1:$I$56</definedName>
    <definedName name="_xlnm.Print_Area" localSheetId="9">'BANQ REV'!$A$1:$F$23</definedName>
    <definedName name="_xlnm.Print_Area" localSheetId="2">BUS!$A$1:$F$69</definedName>
    <definedName name="_xlnm.Print_Area" localSheetId="8">CON!$A$1:$F$16</definedName>
    <definedName name="_xlnm.Print_Area" localSheetId="5">DON!$A$1:$F$21</definedName>
    <definedName name="_xlnm.Print_Area" localSheetId="10">'DONATE REV'!$A$1:$F$18</definedName>
    <definedName name="_xlnm.Print_Area" localSheetId="6">EDU!$A$1:$F$57</definedName>
    <definedName name="_xlnm.Print_Area" localSheetId="7">FUN!$A$1:$F$79</definedName>
    <definedName name="_xlnm.Print_Area" localSheetId="3">HAB!$A$1:$F$23</definedName>
    <definedName name="_xlnm.Print_Area" localSheetId="11">'OTHER REV'!$A$1:$F$21</definedName>
    <definedName name="_xlnm.Print_Area" localSheetId="0">Top!$A$1:$F$27</definedName>
    <definedName name="_xlnm.Print_Area" localSheetId="4">WOR!$A$1:$F$23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25" l="1"/>
  <c r="E43" i="25" s="1"/>
  <c r="D37" i="25"/>
  <c r="E37" i="25" s="1"/>
  <c r="D35" i="25"/>
  <c r="E35" i="25" s="1"/>
  <c r="D34" i="25"/>
  <c r="E34" i="25" s="1"/>
  <c r="D31" i="25"/>
  <c r="D29" i="25"/>
  <c r="D27" i="25"/>
  <c r="E27" i="25" s="1"/>
  <c r="D23" i="25"/>
  <c r="D21" i="25"/>
  <c r="E21" i="25" s="1"/>
  <c r="D20" i="25"/>
  <c r="E20" i="25" s="1"/>
  <c r="D19" i="25"/>
  <c r="E19" i="25" s="1"/>
  <c r="D12" i="25"/>
  <c r="D11" i="25"/>
  <c r="E11" i="25" s="1"/>
  <c r="D10" i="25"/>
  <c r="B33" i="25"/>
  <c r="B25" i="25"/>
  <c r="F54" i="25"/>
  <c r="F62" i="25" s="1"/>
  <c r="C54" i="25"/>
  <c r="D53" i="25"/>
  <c r="E53" i="25" s="1"/>
  <c r="D52" i="25"/>
  <c r="E52" i="25" s="1"/>
  <c r="G51" i="25"/>
  <c r="B51" i="25"/>
  <c r="G46" i="25"/>
  <c r="B46" i="25"/>
  <c r="E42" i="25"/>
  <c r="D42" i="25"/>
  <c r="D41" i="25"/>
  <c r="E41" i="25" s="1"/>
  <c r="G40" i="25"/>
  <c r="B40" i="25"/>
  <c r="D36" i="25"/>
  <c r="E36" i="25" s="1"/>
  <c r="G33" i="25"/>
  <c r="E29" i="25"/>
  <c r="G25" i="25"/>
  <c r="E23" i="25"/>
  <c r="D22" i="25"/>
  <c r="E22" i="25" s="1"/>
  <c r="G18" i="25"/>
  <c r="B18" i="25"/>
  <c r="F13" i="25"/>
  <c r="F63" i="25" s="1"/>
  <c r="E12" i="25"/>
  <c r="C12" i="25"/>
  <c r="C11" i="25"/>
  <c r="C13" i="25"/>
  <c r="C44" i="12"/>
  <c r="G54" i="25" l="1"/>
  <c r="D13" i="25"/>
  <c r="E13" i="25" s="1"/>
  <c r="B54" i="25"/>
  <c r="E10" i="25"/>
  <c r="G20" i="12"/>
  <c r="G21" i="12" s="1"/>
  <c r="G22" i="12" s="1"/>
  <c r="G23" i="12" s="1"/>
  <c r="G24" i="12" s="1"/>
  <c r="G25" i="12" s="1"/>
  <c r="G26" i="12" s="1"/>
  <c r="G27" i="12" s="1"/>
  <c r="G28" i="12" s="1"/>
  <c r="B19" i="15" l="1"/>
  <c r="B41" i="9"/>
  <c r="B5" i="7"/>
  <c r="G32" i="22"/>
  <c r="B5" i="5"/>
  <c r="C33" i="10"/>
  <c r="C35" i="10" s="1"/>
  <c r="C8" i="4"/>
  <c r="B3" i="17"/>
  <c r="C3" i="17"/>
  <c r="B5" i="6"/>
  <c r="C3" i="5"/>
  <c r="G39" i="22"/>
  <c r="G25" i="22"/>
  <c r="C14" i="15" l="1"/>
  <c r="C19" i="15" s="1"/>
  <c r="B35" i="10"/>
  <c r="G45" i="22"/>
  <c r="D46" i="22" l="1"/>
  <c r="D47" i="25"/>
  <c r="G50" i="22"/>
  <c r="G18" i="22"/>
  <c r="D36" i="22"/>
  <c r="E36" i="22" s="1"/>
  <c r="F53" i="22"/>
  <c r="F61" i="22" s="1"/>
  <c r="C53" i="22"/>
  <c r="B50" i="22"/>
  <c r="B45" i="22"/>
  <c r="E42" i="22"/>
  <c r="B39" i="22"/>
  <c r="D35" i="22"/>
  <c r="E35" i="22" s="1"/>
  <c r="D34" i="22"/>
  <c r="E34" i="22" s="1"/>
  <c r="D33" i="22"/>
  <c r="E33" i="22" s="1"/>
  <c r="B32" i="22"/>
  <c r="B25" i="22"/>
  <c r="D22" i="22"/>
  <c r="E22" i="22" s="1"/>
  <c r="B18" i="22"/>
  <c r="E47" i="25" l="1"/>
  <c r="G53" i="22"/>
  <c r="B53" i="22"/>
  <c r="C14" i="16"/>
  <c r="C17" i="16" l="1"/>
  <c r="C18" i="16" s="1"/>
  <c r="E46" i="22"/>
  <c r="C22" i="21" l="1"/>
  <c r="C19" i="21"/>
  <c r="C13" i="21"/>
  <c r="C10" i="21"/>
  <c r="C7" i="21"/>
  <c r="C30" i="21" l="1"/>
  <c r="B5" i="11"/>
  <c r="B3" i="11" s="1"/>
  <c r="B5" i="10"/>
  <c r="B38" i="10"/>
  <c r="B69" i="10"/>
  <c r="B5" i="9"/>
  <c r="B33" i="9"/>
  <c r="B44" i="9"/>
  <c r="B3" i="7"/>
  <c r="B3" i="6"/>
  <c r="B26" i="5"/>
  <c r="B3" i="5" s="1"/>
  <c r="I12" i="20"/>
  <c r="B56" i="4"/>
  <c r="B47" i="4"/>
  <c r="B37" i="4"/>
  <c r="B23" i="4"/>
  <c r="B5" i="4"/>
  <c r="B20" i="4"/>
  <c r="B34" i="4"/>
  <c r="D20" i="22" s="1"/>
  <c r="E20" i="22" s="1"/>
  <c r="B44" i="4"/>
  <c r="D21" i="22" s="1"/>
  <c r="E21" i="22" s="1"/>
  <c r="B65" i="4"/>
  <c r="B53" i="4"/>
  <c r="B19" i="5"/>
  <c r="D26" i="25" s="1"/>
  <c r="E26" i="25" s="1"/>
  <c r="B19" i="6"/>
  <c r="B17" i="7"/>
  <c r="B20" i="7" s="1"/>
  <c r="C8" i="1" s="1"/>
  <c r="B12" i="9"/>
  <c r="B30" i="9"/>
  <c r="B53" i="9"/>
  <c r="F26" i="20"/>
  <c r="G26" i="20" s="1"/>
  <c r="B66" i="10"/>
  <c r="D48" i="25" s="1"/>
  <c r="B75" i="10"/>
  <c r="D49" i="25" s="1"/>
  <c r="E49" i="25" s="1"/>
  <c r="B12" i="11"/>
  <c r="D7" i="20"/>
  <c r="D13" i="20"/>
  <c r="D17" i="20"/>
  <c r="D21" i="20"/>
  <c r="D25" i="20"/>
  <c r="D29" i="20"/>
  <c r="J8" i="20"/>
  <c r="J11" i="20"/>
  <c r="J12" i="20"/>
  <c r="J16" i="20"/>
  <c r="J27" i="20"/>
  <c r="J30" i="20"/>
  <c r="J29" i="20"/>
  <c r="J25" i="20"/>
  <c r="J21" i="20"/>
  <c r="J17" i="20"/>
  <c r="J13" i="20"/>
  <c r="J9" i="20"/>
  <c r="J10" i="20"/>
  <c r="J14" i="20"/>
  <c r="J15" i="20"/>
  <c r="J18" i="20"/>
  <c r="J19" i="20"/>
  <c r="J20" i="20"/>
  <c r="J22" i="20"/>
  <c r="J23" i="20"/>
  <c r="J24" i="20"/>
  <c r="J26" i="20"/>
  <c r="J28" i="20"/>
  <c r="J31" i="20"/>
  <c r="H32" i="20"/>
  <c r="H50" i="20" s="1"/>
  <c r="H49" i="20"/>
  <c r="E32" i="20"/>
  <c r="G14" i="20"/>
  <c r="G24" i="20"/>
  <c r="F20" i="20"/>
  <c r="G20" i="20" s="1"/>
  <c r="F19" i="20"/>
  <c r="G19" i="20" s="1"/>
  <c r="F18" i="20"/>
  <c r="G18" i="20" s="1"/>
  <c r="F15" i="20"/>
  <c r="G15" i="20" s="1"/>
  <c r="C39" i="5"/>
  <c r="C40" i="5" s="1"/>
  <c r="B39" i="5"/>
  <c r="D27" i="22" s="1"/>
  <c r="E27" i="22" s="1"/>
  <c r="F11" i="20"/>
  <c r="G11" i="20" s="1"/>
  <c r="B8" i="18"/>
  <c r="C10" i="22" s="1"/>
  <c r="B9" i="18"/>
  <c r="B10" i="18"/>
  <c r="C5" i="16"/>
  <c r="B14" i="16"/>
  <c r="B17" i="16" s="1"/>
  <c r="C3" i="7"/>
  <c r="E18" i="18" s="1"/>
  <c r="C3" i="4"/>
  <c r="E15" i="18" s="1"/>
  <c r="C20" i="4"/>
  <c r="C21" i="4" s="1"/>
  <c r="C34" i="4"/>
  <c r="C35" i="4" s="1"/>
  <c r="C44" i="4"/>
  <c r="C45" i="4" s="1"/>
  <c r="C53" i="4"/>
  <c r="C54" i="4" s="1"/>
  <c r="C65" i="4"/>
  <c r="C66" i="4" s="1"/>
  <c r="E16" i="18"/>
  <c r="C19" i="5"/>
  <c r="C20" i="5" s="1"/>
  <c r="C3" i="6"/>
  <c r="E17" i="18" s="1"/>
  <c r="C19" i="6"/>
  <c r="C20" i="6" s="1"/>
  <c r="C17" i="7"/>
  <c r="C18" i="7" s="1"/>
  <c r="C3" i="9"/>
  <c r="E19" i="18" s="1"/>
  <c r="C12" i="9"/>
  <c r="C13" i="9" s="1"/>
  <c r="C30" i="9"/>
  <c r="C31" i="9" s="1"/>
  <c r="C53" i="9"/>
  <c r="C41" i="9"/>
  <c r="C42" i="9" s="1"/>
  <c r="C3" i="10"/>
  <c r="E20" i="18" s="1"/>
  <c r="C36" i="10"/>
  <c r="C66" i="10"/>
  <c r="C67" i="10" s="1"/>
  <c r="C75" i="10"/>
  <c r="C76" i="10" s="1"/>
  <c r="C22" i="15"/>
  <c r="C5" i="15"/>
  <c r="C12" i="11"/>
  <c r="C5" i="11"/>
  <c r="E21" i="18" s="1"/>
  <c r="C17" i="17"/>
  <c r="E10" i="18" s="1"/>
  <c r="B17" i="17"/>
  <c r="B20" i="17" s="1"/>
  <c r="C10" i="18" s="1"/>
  <c r="B22" i="15"/>
  <c r="C15" i="11"/>
  <c r="C21" i="18" s="1"/>
  <c r="B5" i="16"/>
  <c r="F1" i="1"/>
  <c r="C52" i="12"/>
  <c r="D52" i="12"/>
  <c r="B56" i="12"/>
  <c r="C40" i="12"/>
  <c r="D40" i="12"/>
  <c r="E48" i="25" l="1"/>
  <c r="E54" i="25" s="1"/>
  <c r="D54" i="25"/>
  <c r="B54" i="4"/>
  <c r="E41" i="20"/>
  <c r="C11" i="22"/>
  <c r="F9" i="20"/>
  <c r="G9" i="20" s="1"/>
  <c r="B45" i="4"/>
  <c r="B15" i="16"/>
  <c r="B13" i="11"/>
  <c r="D52" i="22"/>
  <c r="E52" i="22" s="1"/>
  <c r="H21" i="18"/>
  <c r="F23" i="20"/>
  <c r="G23" i="20" s="1"/>
  <c r="D41" i="22"/>
  <c r="E41" i="22" s="1"/>
  <c r="F22" i="20"/>
  <c r="G22" i="20" s="1"/>
  <c r="D40" i="22"/>
  <c r="E40" i="22" s="1"/>
  <c r="F16" i="20"/>
  <c r="G16" i="20" s="1"/>
  <c r="D28" i="22"/>
  <c r="E28" i="22" s="1"/>
  <c r="F12" i="20"/>
  <c r="G12" i="20" s="1"/>
  <c r="D23" i="22"/>
  <c r="E23" i="22" s="1"/>
  <c r="F8" i="20"/>
  <c r="G8" i="20" s="1"/>
  <c r="D19" i="22"/>
  <c r="E19" i="22" s="1"/>
  <c r="E42" i="20"/>
  <c r="C12" i="22"/>
  <c r="C13" i="22" s="1"/>
  <c r="B42" i="5"/>
  <c r="B43" i="5" s="1"/>
  <c r="B22" i="5"/>
  <c r="C6" i="1" s="1"/>
  <c r="D26" i="22"/>
  <c r="E26" i="22" s="1"/>
  <c r="H42" i="20"/>
  <c r="F42" i="20"/>
  <c r="D12" i="22"/>
  <c r="F30" i="20"/>
  <c r="G30" i="20" s="1"/>
  <c r="D51" i="22"/>
  <c r="E51" i="22" s="1"/>
  <c r="F28" i="20"/>
  <c r="G28" i="20" s="1"/>
  <c r="D48" i="22"/>
  <c r="E48" i="22" s="1"/>
  <c r="F27" i="20"/>
  <c r="G27" i="20" s="1"/>
  <c r="D47" i="22"/>
  <c r="E9" i="18"/>
  <c r="F11" i="22" s="1"/>
  <c r="F13" i="22" s="1"/>
  <c r="F62" i="22" s="1"/>
  <c r="C15" i="16"/>
  <c r="B11" i="18"/>
  <c r="B31" i="9"/>
  <c r="B18" i="17"/>
  <c r="E8" i="18"/>
  <c r="H40" i="20" s="1"/>
  <c r="C20" i="15"/>
  <c r="C23" i="15" s="1"/>
  <c r="B13" i="9"/>
  <c r="C22" i="5"/>
  <c r="C16" i="18" s="1"/>
  <c r="H16" i="18" s="1"/>
  <c r="C16" i="11"/>
  <c r="C13" i="11"/>
  <c r="D32" i="20"/>
  <c r="B15" i="11"/>
  <c r="C11" i="1" s="1"/>
  <c r="F31" i="20"/>
  <c r="G31" i="20" s="1"/>
  <c r="B3" i="10"/>
  <c r="B10" i="1" s="1"/>
  <c r="C9" i="18"/>
  <c r="B18" i="16"/>
  <c r="B17" i="18"/>
  <c r="B7" i="1"/>
  <c r="B11" i="1"/>
  <c r="B23" i="15"/>
  <c r="C8" i="18"/>
  <c r="D10" i="22" s="1"/>
  <c r="B6" i="1"/>
  <c r="B16" i="18"/>
  <c r="B20" i="15"/>
  <c r="B21" i="17"/>
  <c r="J32" i="20"/>
  <c r="C56" i="9"/>
  <c r="C19" i="18" s="1"/>
  <c r="H19" i="18" s="1"/>
  <c r="C42" i="5"/>
  <c r="C43" i="5" s="1"/>
  <c r="B56" i="9"/>
  <c r="C9" i="1" s="1"/>
  <c r="B42" i="9"/>
  <c r="B40" i="5"/>
  <c r="B3" i="9"/>
  <c r="B19" i="18" s="1"/>
  <c r="B76" i="10"/>
  <c r="B20" i="6"/>
  <c r="B22" i="6"/>
  <c r="C7" i="1" s="1"/>
  <c r="B21" i="4"/>
  <c r="B66" i="4"/>
  <c r="B35" i="4"/>
  <c r="B36" i="10"/>
  <c r="B68" i="4"/>
  <c r="C5" i="1" s="1"/>
  <c r="E40" i="12"/>
  <c r="F40" i="12" s="1"/>
  <c r="C56" i="12"/>
  <c r="D56" i="12"/>
  <c r="E52" i="12"/>
  <c r="F52" i="12" s="1"/>
  <c r="B22" i="1" s="1"/>
  <c r="C69" i="4"/>
  <c r="E22" i="18"/>
  <c r="H41" i="20"/>
  <c r="B18" i="18"/>
  <c r="B21" i="7"/>
  <c r="B8" i="1"/>
  <c r="D8" i="1" s="1"/>
  <c r="E8" i="1" s="1"/>
  <c r="C78" i="10"/>
  <c r="C20" i="18" s="1"/>
  <c r="H20" i="18" s="1"/>
  <c r="B67" i="10"/>
  <c r="B54" i="9"/>
  <c r="H10" i="18"/>
  <c r="C54" i="9"/>
  <c r="C20" i="7"/>
  <c r="C22" i="6"/>
  <c r="C68" i="4"/>
  <c r="C15" i="18" s="1"/>
  <c r="E40" i="20"/>
  <c r="B3" i="4"/>
  <c r="B21" i="18"/>
  <c r="F10" i="20"/>
  <c r="G10" i="20" s="1"/>
  <c r="B78" i="10"/>
  <c r="C10" i="1" s="1"/>
  <c r="B18" i="7"/>
  <c r="B20" i="5"/>
  <c r="F59" i="22" l="1"/>
  <c r="F60" i="25"/>
  <c r="E43" i="20"/>
  <c r="D11" i="1"/>
  <c r="E11" i="1" s="1"/>
  <c r="F41" i="20"/>
  <c r="G41" i="20" s="1"/>
  <c r="D11" i="22"/>
  <c r="E11" i="22" s="1"/>
  <c r="B23" i="5"/>
  <c r="G42" i="20"/>
  <c r="B9" i="1"/>
  <c r="F40" i="20"/>
  <c r="E10" i="22"/>
  <c r="E11" i="18"/>
  <c r="E12" i="22"/>
  <c r="D13" i="22"/>
  <c r="E13" i="22" s="1"/>
  <c r="D10" i="1"/>
  <c r="E10" i="1" s="1"/>
  <c r="G32" i="20"/>
  <c r="E47" i="22"/>
  <c r="E53" i="22" s="1"/>
  <c r="D53" i="22"/>
  <c r="H9" i="18"/>
  <c r="B20" i="18"/>
  <c r="D9" i="1"/>
  <c r="E9" i="1" s="1"/>
  <c r="B57" i="9"/>
  <c r="C23" i="5"/>
  <c r="B16" i="11"/>
  <c r="H8" i="18"/>
  <c r="D7" i="1"/>
  <c r="E7" i="1" s="1"/>
  <c r="C11" i="18"/>
  <c r="C57" i="9"/>
  <c r="H43" i="20"/>
  <c r="H51" i="20" s="1"/>
  <c r="H52" i="20" s="1"/>
  <c r="B23" i="6"/>
  <c r="B69" i="4"/>
  <c r="B21" i="1"/>
  <c r="F59" i="25" s="1"/>
  <c r="F61" i="25" s="1"/>
  <c r="F64" i="25" s="1"/>
  <c r="C7" i="13"/>
  <c r="E56" i="12"/>
  <c r="F56" i="12" s="1"/>
  <c r="C15" i="1"/>
  <c r="B79" i="10"/>
  <c r="C17" i="18"/>
  <c r="H17" i="18" s="1"/>
  <c r="C23" i="6"/>
  <c r="H15" i="18"/>
  <c r="E24" i="18"/>
  <c r="D6" i="1"/>
  <c r="E6" i="1" s="1"/>
  <c r="F32" i="20"/>
  <c r="C33" i="18" s="1"/>
  <c r="B5" i="1"/>
  <c r="B15" i="18"/>
  <c r="C18" i="18"/>
  <c r="H18" i="18" s="1"/>
  <c r="C21" i="7"/>
  <c r="C79" i="10"/>
  <c r="H11" i="18" l="1"/>
  <c r="F43" i="20"/>
  <c r="G43" i="20" s="1"/>
  <c r="G40" i="20"/>
  <c r="B25" i="1"/>
  <c r="F58" i="22"/>
  <c r="F60" i="22" s="1"/>
  <c r="F63" i="22" s="1"/>
  <c r="B22" i="18"/>
  <c r="B24" i="18" s="1"/>
  <c r="C17" i="13"/>
  <c r="C22" i="13" s="1"/>
  <c r="C22" i="18"/>
  <c r="H22" i="18" s="1"/>
  <c r="B15" i="1"/>
  <c r="D5" i="1"/>
  <c r="C28" i="18" l="1"/>
  <c r="C32" i="18" s="1"/>
  <c r="C34" i="18" s="1"/>
  <c r="C24" i="18"/>
  <c r="H24" i="18" s="1"/>
  <c r="D15" i="1"/>
  <c r="E5" i="1"/>
  <c r="E15" i="1" s="1"/>
  <c r="B27" i="1" s="1"/>
</calcChain>
</file>

<file path=xl/sharedStrings.xml><?xml version="1.0" encoding="utf-8"?>
<sst xmlns="http://schemas.openxmlformats.org/spreadsheetml/2006/main" count="828" uniqueCount="427">
  <si>
    <t>Donations</t>
  </si>
  <si>
    <t>Habitat Improvement / Studies</t>
  </si>
  <si>
    <t>Work Project Ops</t>
  </si>
  <si>
    <t>Budgeted</t>
  </si>
  <si>
    <t>Line Item Description</t>
  </si>
  <si>
    <t>October Meeting Expense</t>
  </si>
  <si>
    <t>November Meeting Expense</t>
  </si>
  <si>
    <t>December Meeting Expense</t>
  </si>
  <si>
    <t>Membership Meetings Budget</t>
  </si>
  <si>
    <t>January Meeting Expense</t>
  </si>
  <si>
    <t>February Meeting Expense</t>
  </si>
  <si>
    <t>March Meeting Expense</t>
  </si>
  <si>
    <t>April Meeting Expense</t>
  </si>
  <si>
    <t>May Meeting Expense</t>
  </si>
  <si>
    <t>Membership Meetings (MM)</t>
  </si>
  <si>
    <t>Total MM Expenses</t>
  </si>
  <si>
    <t>Total MM Variance</t>
  </si>
  <si>
    <t>Awards Dinner</t>
  </si>
  <si>
    <t>Awards Dinner Budget</t>
  </si>
  <si>
    <t>Total Awards Expenses</t>
  </si>
  <si>
    <t>Total Awards Variance</t>
  </si>
  <si>
    <t>June Picnic</t>
  </si>
  <si>
    <t>Picnic Budget</t>
  </si>
  <si>
    <t>Website</t>
  </si>
  <si>
    <t>Website Budget</t>
  </si>
  <si>
    <t>Total Picnic Expenses</t>
  </si>
  <si>
    <t>Total Picnic Variance</t>
  </si>
  <si>
    <t>Total Website Expenses</t>
  </si>
  <si>
    <t>Total Website Variance</t>
  </si>
  <si>
    <t>Ops / Marketing</t>
  </si>
  <si>
    <t>Ops / Marketing Budget</t>
  </si>
  <si>
    <t>Total Ops / Marketing Expenses</t>
  </si>
  <si>
    <t>Total Ops / Marketing Variance</t>
  </si>
  <si>
    <t>USFS ( Fish Tech )</t>
  </si>
  <si>
    <t xml:space="preserve"> </t>
  </si>
  <si>
    <t>Wild Rose ( Brush Crew )</t>
  </si>
  <si>
    <t>Work Project Operations Budget</t>
  </si>
  <si>
    <t>Insurance</t>
  </si>
  <si>
    <t>Total Donations Budget</t>
  </si>
  <si>
    <t>Donations Budget</t>
  </si>
  <si>
    <t>????</t>
  </si>
  <si>
    <t>?????</t>
  </si>
  <si>
    <t>WITU</t>
  </si>
  <si>
    <t>Sponsorships / Summer Camps ( SSC )</t>
  </si>
  <si>
    <t>SSC Budget</t>
  </si>
  <si>
    <t>Total SSC Expenses</t>
  </si>
  <si>
    <t>Total SSC Variance</t>
  </si>
  <si>
    <t>PWH Budget</t>
  </si>
  <si>
    <t>Total PHW Expenses</t>
  </si>
  <si>
    <t>Total PHW Variance</t>
  </si>
  <si>
    <t>Kid's Fishing Day ( KFD )</t>
  </si>
  <si>
    <t>KFD Budget</t>
  </si>
  <si>
    <t>Education Programming ( EP )</t>
  </si>
  <si>
    <t>EP Budget</t>
  </si>
  <si>
    <t>Total KFD Expenses</t>
  </si>
  <si>
    <t>Total KFD Variance</t>
  </si>
  <si>
    <t>Total EP Expenses</t>
  </si>
  <si>
    <t>Total EP Variance</t>
  </si>
  <si>
    <t>Checking Account</t>
  </si>
  <si>
    <t>WI Land and Water Conservation Assoc</t>
  </si>
  <si>
    <t>Money Market Account</t>
  </si>
  <si>
    <t>Banquet Prizes</t>
  </si>
  <si>
    <t>Banquet Prize Budget</t>
  </si>
  <si>
    <t>Total Banquet Expenses</t>
  </si>
  <si>
    <t>Total Banquet Variance</t>
  </si>
  <si>
    <t>Banquet Admin</t>
  </si>
  <si>
    <t>Banquet Administative Budget</t>
  </si>
  <si>
    <t>Banquet Meal</t>
  </si>
  <si>
    <t>Banquet Meal Budget</t>
  </si>
  <si>
    <t>Total Banquet Admin Expenses</t>
  </si>
  <si>
    <t>Total Banquet Admin Variance</t>
  </si>
  <si>
    <t>Total Banquet Meal Expenses</t>
  </si>
  <si>
    <t>Total Banquet Meal Variance</t>
  </si>
  <si>
    <t>Contigency Budget</t>
  </si>
  <si>
    <t>Con Budget</t>
  </si>
  <si>
    <t>See individual sections for details</t>
  </si>
  <si>
    <t>Notes</t>
  </si>
  <si>
    <t>TOTALS</t>
  </si>
  <si>
    <t>Paid Bills</t>
  </si>
  <si>
    <t>Check #</t>
  </si>
  <si>
    <t>Date</t>
  </si>
  <si>
    <t>dd/mm/yyyy</t>
  </si>
  <si>
    <t>Credits</t>
  </si>
  <si>
    <t>Debits</t>
  </si>
  <si>
    <t>5009</t>
  </si>
  <si>
    <t>Variance</t>
  </si>
  <si>
    <t>Combined Account Values</t>
  </si>
  <si>
    <t xml:space="preserve">TOTALS </t>
  </si>
  <si>
    <t xml:space="preserve">  </t>
  </si>
  <si>
    <t>Amount ( $ )</t>
  </si>
  <si>
    <r>
      <t xml:space="preserve">Habitat Improvement / Studies </t>
    </r>
    <r>
      <rPr>
        <b/>
        <sz val="16"/>
        <rFont val="Tahoma"/>
        <family val="2"/>
      </rPr>
      <t>( HAB )</t>
    </r>
  </si>
  <si>
    <r>
      <t xml:space="preserve">Work Project Operations </t>
    </r>
    <r>
      <rPr>
        <b/>
        <sz val="16"/>
        <rFont val="Tahoma"/>
        <family val="2"/>
      </rPr>
      <t>( WOR )</t>
    </r>
  </si>
  <si>
    <r>
      <t xml:space="preserve">Donations </t>
    </r>
    <r>
      <rPr>
        <b/>
        <sz val="16"/>
        <rFont val="Tahoma"/>
        <family val="2"/>
      </rPr>
      <t>( DON )</t>
    </r>
  </si>
  <si>
    <r>
      <t xml:space="preserve">Education / Community Outreach </t>
    </r>
    <r>
      <rPr>
        <b/>
        <sz val="16"/>
        <rFont val="Tahoma"/>
        <family val="2"/>
      </rPr>
      <t>( EDU )</t>
    </r>
  </si>
  <si>
    <r>
      <t xml:space="preserve">Contingency </t>
    </r>
    <r>
      <rPr>
        <b/>
        <sz val="16"/>
        <rFont val="Tahoma"/>
        <family val="2"/>
      </rPr>
      <t>( CON )</t>
    </r>
  </si>
  <si>
    <r>
      <t xml:space="preserve">Fundraising Expenses </t>
    </r>
    <r>
      <rPr>
        <b/>
        <sz val="16"/>
        <rFont val="Tahoma"/>
        <family val="2"/>
      </rPr>
      <t>( FUN )</t>
    </r>
  </si>
  <si>
    <t>HAB Budget ( Includes Friend's Grant )</t>
  </si>
  <si>
    <r>
      <t xml:space="preserve">Business / Events </t>
    </r>
    <r>
      <rPr>
        <b/>
        <sz val="16"/>
        <rFont val="Tahoma"/>
        <family val="2"/>
      </rPr>
      <t>( BUS )</t>
    </r>
  </si>
  <si>
    <t>Total Budget</t>
  </si>
  <si>
    <t>Total Expenses</t>
  </si>
  <si>
    <t>Total Variance</t>
  </si>
  <si>
    <t>Approved Budget</t>
  </si>
  <si>
    <t>Accounts Summary</t>
  </si>
  <si>
    <t>Budget + / -</t>
  </si>
  <si>
    <t>Open Obligations</t>
  </si>
  <si>
    <t>Cash after obligtions met</t>
  </si>
  <si>
    <t>Total cash on-hand</t>
  </si>
  <si>
    <t xml:space="preserve">FY2018 - GBTU Treasurer's Report </t>
  </si>
  <si>
    <t>Proposed</t>
  </si>
  <si>
    <t>2017 -2018 Business / Events ( BUS ) Details</t>
  </si>
  <si>
    <t>mtg prizes</t>
  </si>
  <si>
    <t>Express Embroidery</t>
  </si>
  <si>
    <t>Amy Philips</t>
  </si>
  <si>
    <t>Townline</t>
  </si>
  <si>
    <t>TU National</t>
  </si>
  <si>
    <t>matt norem</t>
  </si>
  <si>
    <t>check order</t>
  </si>
  <si>
    <t>WIS DNR Wild Rose</t>
  </si>
  <si>
    <t>2017 -2018 Contingency ( CON ) Details</t>
  </si>
  <si>
    <t>2017 -2018 FundRaising Expenses ( FUN ) Details</t>
  </si>
  <si>
    <t>2017 -2018 Education / Community Outreach ( EDU ) Details</t>
  </si>
  <si>
    <t>2017 -2018 Donations ( DON ) Details</t>
  </si>
  <si>
    <t>2017 -2018 Work Project Operations ( WOR ) Details</t>
  </si>
  <si>
    <t>2017 -2018 Habitat Improvement / Studies ( HAB ) Details</t>
  </si>
  <si>
    <t>TU</t>
  </si>
  <si>
    <t>tight lines</t>
  </si>
  <si>
    <t>dennis gusick</t>
  </si>
  <si>
    <t>jim vanderbranden</t>
  </si>
  <si>
    <t>wally heil</t>
  </si>
  <si>
    <t>bradley gun</t>
  </si>
  <si>
    <t>dick prehn</t>
  </si>
  <si>
    <t>bob tauylor</t>
  </si>
  <si>
    <t>los banditos</t>
  </si>
  <si>
    <t>independent printing</t>
  </si>
  <si>
    <t>bruce duchert</t>
  </si>
  <si>
    <t>dept of admin - gaming</t>
  </si>
  <si>
    <t>wis division of gaming</t>
  </si>
  <si>
    <t>merchant choice</t>
  </si>
  <si>
    <t>wildlife classics</t>
  </si>
  <si>
    <t>2017 -2018 Donation Revenue ( DONATE REV ) Details</t>
  </si>
  <si>
    <t>packers</t>
  </si>
  <si>
    <t>druckery fund</t>
  </si>
  <si>
    <t>2017 -2018 Fly sales other raffles Revenue ( OTHER REV ) Details</t>
  </si>
  <si>
    <t xml:space="preserve"> Budget</t>
  </si>
  <si>
    <t>matt norem deposit</t>
  </si>
  <si>
    <t>thrivent deposit</t>
  </si>
  <si>
    <t>aaron frailling deposit</t>
  </si>
  <si>
    <t>Budget</t>
  </si>
  <si>
    <t>Actual</t>
  </si>
  <si>
    <t>Revenue</t>
  </si>
  <si>
    <t>Banquet</t>
  </si>
  <si>
    <t>Donation</t>
  </si>
  <si>
    <t>Other</t>
  </si>
  <si>
    <t>Expenses</t>
  </si>
  <si>
    <t>Business</t>
  </si>
  <si>
    <t>Habitat</t>
  </si>
  <si>
    <t>Work</t>
  </si>
  <si>
    <t>Education</t>
  </si>
  <si>
    <t>Contingency</t>
  </si>
  <si>
    <t>Banquet /Fundraising</t>
  </si>
  <si>
    <t>Total</t>
  </si>
  <si>
    <t>Total Revenue</t>
  </si>
  <si>
    <t>Total revenue</t>
  </si>
  <si>
    <t>FY 17 actual</t>
  </si>
  <si>
    <t>Change from</t>
  </si>
  <si>
    <t xml:space="preserve">           FY 2016-2017</t>
  </si>
  <si>
    <t xml:space="preserve">      FY 2017-2018</t>
  </si>
  <si>
    <t xml:space="preserve">GREEN BAY CHAPTER OF TROUT UNLIMITED </t>
  </si>
  <si>
    <t>FY 2017</t>
  </si>
  <si>
    <t>EXPENSES</t>
  </si>
  <si>
    <t>YTD Actual</t>
  </si>
  <si>
    <t>GBTU Business/Events</t>
  </si>
  <si>
    <t>Monthly Membership Meetings ($150 for 6 meetings)</t>
  </si>
  <si>
    <t xml:space="preserve">December Awards Dinner Meeting </t>
  </si>
  <si>
    <t>Web Site</t>
  </si>
  <si>
    <t>Operating Expenses-Marketing, stamps, mailers, misc</t>
  </si>
  <si>
    <t>Work Projects/ Conservation Funding</t>
  </si>
  <si>
    <t>Habitat, Conservation and Restoration Projects</t>
  </si>
  <si>
    <t>Other Cold Water Science and Improvements</t>
  </si>
  <si>
    <t>Chapter Work Projects</t>
  </si>
  <si>
    <t>Wis. State Council, Banquet</t>
  </si>
  <si>
    <t>River Alliance Of Wisconsin</t>
  </si>
  <si>
    <t>WI League Of Conservation Voters</t>
  </si>
  <si>
    <t>Educational and Youth</t>
  </si>
  <si>
    <t>Sponsorships/Summer Camps</t>
  </si>
  <si>
    <t>Kids Fishing Day</t>
  </si>
  <si>
    <t>Education Programs - Fly tying</t>
  </si>
  <si>
    <t>Banquet Budget</t>
  </si>
  <si>
    <t>2017 Banquet - Prizes</t>
  </si>
  <si>
    <t>Banquet Adminstrative (mailings/printing/tickets/etc)</t>
  </si>
  <si>
    <t>Meal</t>
  </si>
  <si>
    <t>Project Healing Waters</t>
  </si>
  <si>
    <t>Special Project / Contingency Fund</t>
  </si>
  <si>
    <t>Town of Elcho - culver replacement</t>
  </si>
  <si>
    <t>2017 vs 2018</t>
  </si>
  <si>
    <t>Budget Variance</t>
  </si>
  <si>
    <t>Balances - 10/5/17</t>
  </si>
  <si>
    <t>Checking</t>
  </si>
  <si>
    <t>Savings</t>
  </si>
  <si>
    <t>REVENUE</t>
  </si>
  <si>
    <t>Budgeted outflows - FY 2018</t>
  </si>
  <si>
    <t>Budgeted inflows - FY 2018</t>
  </si>
  <si>
    <t>Projected balances EOY FY 2018</t>
  </si>
  <si>
    <t xml:space="preserve">TU donations not in budget </t>
  </si>
  <si>
    <t>prior year paid in FY 17</t>
  </si>
  <si>
    <t>culvert payment in Oct 2017</t>
  </si>
  <si>
    <t>adjusted expense total per above</t>
  </si>
  <si>
    <t>expense total per budget board meeting</t>
  </si>
  <si>
    <t>INTEREST INCOME</t>
  </si>
  <si>
    <t>P/Y</t>
  </si>
  <si>
    <t>Motion</t>
  </si>
  <si>
    <t>Second</t>
  </si>
  <si>
    <t>2018 Budget</t>
  </si>
  <si>
    <t>Mike</t>
  </si>
  <si>
    <t>Doug</t>
  </si>
  <si>
    <t>Dave</t>
  </si>
  <si>
    <t>Carla</t>
  </si>
  <si>
    <t>John</t>
  </si>
  <si>
    <t>Brown County Conservation Alliance</t>
  </si>
  <si>
    <t>2017 annual dues</t>
  </si>
  <si>
    <t>transfer to checking</t>
  </si>
  <si>
    <t>Grants</t>
  </si>
  <si>
    <t>TU grants</t>
  </si>
  <si>
    <t>supplies</t>
  </si>
  <si>
    <t>printing</t>
  </si>
  <si>
    <t>meeting</t>
  </si>
  <si>
    <t>cogs</t>
  </si>
  <si>
    <t>website</t>
  </si>
  <si>
    <t>insurance</t>
  </si>
  <si>
    <t>banquet raffle</t>
  </si>
  <si>
    <t>Staush Gruszynski</t>
  </si>
  <si>
    <t>AMRBROSIUS SALES &amp; SERVICE</t>
  </si>
  <si>
    <t>raffle chainsaw/leaf blower</t>
  </si>
  <si>
    <t>entertainment</t>
  </si>
  <si>
    <t>food</t>
  </si>
  <si>
    <t>fall postcard mailer</t>
  </si>
  <si>
    <t xml:space="preserve">Nov/Jan </t>
  </si>
  <si>
    <t>Nov/Jan door prizes</t>
  </si>
  <si>
    <t xml:space="preserve">balance per bank </t>
  </si>
  <si>
    <t>balance per books</t>
  </si>
  <si>
    <t>5619</t>
  </si>
  <si>
    <t>banquet supplies</t>
  </si>
  <si>
    <t>water cooler</t>
  </si>
  <si>
    <t>5618</t>
  </si>
  <si>
    <t>domain/host extension</t>
  </si>
  <si>
    <t>staush gruszinski</t>
  </si>
  <si>
    <t>5621</t>
  </si>
  <si>
    <t>first aid kit</t>
  </si>
  <si>
    <t>townline</t>
  </si>
  <si>
    <t>Trout Unlimited</t>
  </si>
  <si>
    <t>vsp program</t>
  </si>
  <si>
    <t>guns</t>
  </si>
  <si>
    <t>richard gagnon</t>
  </si>
  <si>
    <t>carvings</t>
  </si>
  <si>
    <t>skis meats/office depot/pay pal</t>
  </si>
  <si>
    <t>prints</t>
  </si>
  <si>
    <t>outstanding checks</t>
  </si>
  <si>
    <t>CASH WITHDRAWAL - BANQUET</t>
  </si>
  <si>
    <t>cash deposits</t>
  </si>
  <si>
    <t>deposits</t>
  </si>
  <si>
    <t>Total Income</t>
  </si>
  <si>
    <t>paypals</t>
  </si>
  <si>
    <t>stadium view</t>
  </si>
  <si>
    <t>independen printing</t>
  </si>
  <si>
    <t>program</t>
  </si>
  <si>
    <t>bank fee</t>
  </si>
  <si>
    <t>4/19/1/8</t>
  </si>
  <si>
    <t>Leas Classic boutique</t>
  </si>
  <si>
    <t>silet auction</t>
  </si>
  <si>
    <t>misc</t>
  </si>
  <si>
    <t>RECONCILE BOOKS TO BANK:</t>
  </si>
  <si>
    <t>BANK ADJ</t>
  </si>
  <si>
    <t>Outagamie Conservation club</t>
  </si>
  <si>
    <t>william moren sponsor</t>
  </si>
  <si>
    <t>Wisconsin Trout Unlimited</t>
  </si>
  <si>
    <t>Trout unlimited teen summit</t>
  </si>
  <si>
    <t>alec grifiths teen summit</t>
  </si>
  <si>
    <t>banquet recap bill</t>
  </si>
  <si>
    <t>North Branch Oconto River work</t>
  </si>
  <si>
    <t>john deuchert</t>
  </si>
  <si>
    <t>bruce deuchert</t>
  </si>
  <si>
    <t>raffle prize BCXCA</t>
  </si>
  <si>
    <t>libertine event raffle deposit</t>
  </si>
  <si>
    <t>gift certificate</t>
  </si>
  <si>
    <t>tightlines raffle fund</t>
  </si>
  <si>
    <t>staush g</t>
  </si>
  <si>
    <t>VSP Program/Project Healing Waters</t>
  </si>
  <si>
    <t>paul kruse</t>
  </si>
  <si>
    <t>gary gillis</t>
  </si>
  <si>
    <t>WIS DNR Antigo ( Brush Crew )</t>
  </si>
  <si>
    <t>WIS DNR Wild Rose (Lakewood crew)</t>
  </si>
  <si>
    <t>IRS receipt</t>
  </si>
  <si>
    <t>IRS</t>
  </si>
  <si>
    <t>chris brunette</t>
  </si>
  <si>
    <t>aug work crew exp reimbursement</t>
  </si>
  <si>
    <t>FY 2018-2019</t>
  </si>
  <si>
    <t>2017/2018</t>
  </si>
  <si>
    <t>Project Healing Waters/VSP</t>
  </si>
  <si>
    <t xml:space="preserve">      FY 2018-2019</t>
  </si>
  <si>
    <t>Balances - 9/3/18</t>
  </si>
  <si>
    <t>Budgeted outflows - FY 2019</t>
  </si>
  <si>
    <t>Budgeted inflows - FY 2019</t>
  </si>
  <si>
    <t>Projected balances EOY FY 2019</t>
  </si>
  <si>
    <t xml:space="preserve">Monthly Membership Meetings </t>
  </si>
  <si>
    <t>Beaver Creek Potential Project*</t>
  </si>
  <si>
    <t>Brown County Conservation Alliance Dues</t>
  </si>
  <si>
    <t>RECALLISSIFCATION OF SUBSEQUENT CASH DEPOSITED</t>
  </si>
  <si>
    <t>RECLASSIFICAITON OF PRIOR CASH WITHDRAWAL</t>
  </si>
  <si>
    <t>Trailer</t>
  </si>
  <si>
    <t>WIS Wildlife Fdt</t>
  </si>
  <si>
    <t>kids fishing day</t>
  </si>
  <si>
    <t>Dave Ostanek</t>
  </si>
  <si>
    <t>material/equip for education kit</t>
  </si>
  <si>
    <t>Jose Diaz</t>
  </si>
  <si>
    <t>raffle items</t>
  </si>
  <si>
    <t>Brown Cty Isaak Walton League</t>
  </si>
  <si>
    <t>education equip reimb</t>
  </si>
  <si>
    <t xml:space="preserve">Townline </t>
  </si>
  <si>
    <t>Doug Seidl</t>
  </si>
  <si>
    <t>2018 annual dues</t>
  </si>
  <si>
    <t xml:space="preserve"> vsp program reimbursement</t>
  </si>
  <si>
    <t>gift cards</t>
  </si>
  <si>
    <t>table throw reimburement</t>
  </si>
  <si>
    <t>bucket raffle</t>
  </si>
  <si>
    <t>seroogys gifts</t>
  </si>
  <si>
    <t>gifts</t>
  </si>
  <si>
    <t>paul kruse receipt</t>
  </si>
  <si>
    <t>deposit</t>
  </si>
  <si>
    <t>checks</t>
  </si>
  <si>
    <t>reimbursement of june 2018 picnic exp</t>
  </si>
  <si>
    <t>Balance after adjustments</t>
  </si>
  <si>
    <t>2018 -2019 Accounts Detail ( USD $ )</t>
  </si>
  <si>
    <t>banquet planning meeting</t>
  </si>
  <si>
    <t>banquet envelopes</t>
  </si>
  <si>
    <t>sponsor 3rd annual festival</t>
  </si>
  <si>
    <t>River Alliance</t>
  </si>
  <si>
    <t>carla zimmerman</t>
  </si>
  <si>
    <t>john deuchart</t>
  </si>
  <si>
    <t>state banquet</t>
  </si>
  <si>
    <t>mailings</t>
  </si>
  <si>
    <t>x</t>
  </si>
  <si>
    <t>February speaker</t>
  </si>
  <si>
    <t>wis river alliance</t>
  </si>
  <si>
    <t>post banquet recap meeting</t>
  </si>
  <si>
    <t xml:space="preserve">Ending ( 4/3/2019 )  </t>
  </si>
  <si>
    <t>trailer deposit</t>
  </si>
  <si>
    <t>3/10/19</t>
  </si>
  <si>
    <t>bay trailer depot</t>
  </si>
  <si>
    <t>3/12/19</t>
  </si>
  <si>
    <t>site payment</t>
  </si>
  <si>
    <t>wis admin gaming</t>
  </si>
  <si>
    <t>raffle license renewal</t>
  </si>
  <si>
    <t>donation</t>
  </si>
  <si>
    <t>wisconsin league of conservation voters</t>
  </si>
  <si>
    <t>insurance renewal</t>
  </si>
  <si>
    <t>TU insurance renewal</t>
  </si>
  <si>
    <t>bay trailer final payment</t>
  </si>
  <si>
    <t>trailer payment</t>
  </si>
  <si>
    <t>transfer from savings</t>
  </si>
  <si>
    <t>Starting ( 4/3/2019)</t>
  </si>
  <si>
    <t>Outagamie conservation club</t>
  </si>
  <si>
    <t>take a kid fishing day</t>
  </si>
  <si>
    <t>april meeting</t>
  </si>
  <si>
    <t>Tightlines</t>
  </si>
  <si>
    <t xml:space="preserve">vsp </t>
  </si>
  <si>
    <t>door prizes</t>
  </si>
  <si>
    <t>Jim Vanden Branden</t>
  </si>
  <si>
    <t>Creative sign company inc</t>
  </si>
  <si>
    <t>trailer graphics</t>
  </si>
  <si>
    <t xml:space="preserve">WIS Land &amp; Water conservation </t>
  </si>
  <si>
    <t>kids conservation camp</t>
  </si>
  <si>
    <t>Town of Beaver</t>
  </si>
  <si>
    <t>culvert project</t>
  </si>
  <si>
    <t>tightlines</t>
  </si>
  <si>
    <t>vsp</t>
  </si>
  <si>
    <t>creative sign company</t>
  </si>
  <si>
    <t>town of beaver</t>
  </si>
  <si>
    <t>beaver creek culvert project</t>
  </si>
  <si>
    <t>WI Land &amp; Conservation</t>
  </si>
  <si>
    <t>wis  conserv camp sponsor</t>
  </si>
  <si>
    <t>deposts</t>
  </si>
  <si>
    <t>WIS DNR (antigo)</t>
  </si>
  <si>
    <t>antigo crew</t>
  </si>
  <si>
    <t>project</t>
  </si>
  <si>
    <t>TU Great Lakes Restoration</t>
  </si>
  <si>
    <t>USDA Forest Service</t>
  </si>
  <si>
    <t>gary guillis</t>
  </si>
  <si>
    <t>picnic food</t>
  </si>
  <si>
    <t>work project</t>
  </si>
  <si>
    <t>trailer supplies</t>
  </si>
  <si>
    <t>hayward</t>
  </si>
  <si>
    <t>vices</t>
  </si>
  <si>
    <t>tu teen summit</t>
  </si>
  <si>
    <t>isaac walton league</t>
  </si>
  <si>
    <t>john wybski</t>
  </si>
  <si>
    <t>doug seidl</t>
  </si>
  <si>
    <t>sw tu/vsp</t>
  </si>
  <si>
    <t>ian grifith</t>
  </si>
  <si>
    <t>usps</t>
  </si>
  <si>
    <t>1 year post office box rental</t>
  </si>
  <si>
    <t>dale druckery fund</t>
  </si>
  <si>
    <t>isaac walton league kids fishing day donation</t>
  </si>
  <si>
    <t>kim mccarthy banquet contribution</t>
  </si>
  <si>
    <t>reimburse exp</t>
  </si>
  <si>
    <t>USPS</t>
  </si>
  <si>
    <t>1 yearf post office box</t>
  </si>
  <si>
    <t>swtu/vsp</t>
  </si>
  <si>
    <t>Ian Grifith</t>
  </si>
  <si>
    <t>tu teen summit reimbursement</t>
  </si>
  <si>
    <t>2019 -2018 Banquet Revenue ( BANQ REV ) Details</t>
  </si>
  <si>
    <t>kim mccarthy deposit</t>
  </si>
  <si>
    <t>elks reimbursement</t>
  </si>
  <si>
    <t>Nathan Register</t>
  </si>
  <si>
    <t>event guide</t>
  </si>
  <si>
    <t>vsp event guide</t>
  </si>
  <si>
    <t>work project reimb</t>
  </si>
  <si>
    <t>2018/2019</t>
  </si>
  <si>
    <t xml:space="preserve">      FY 2019-2020</t>
  </si>
  <si>
    <t>Budgeted outflows - FY 2020</t>
  </si>
  <si>
    <t>Budgeted inflows - FY 2020</t>
  </si>
  <si>
    <t>Projected balances EOY FY 2020</t>
  </si>
  <si>
    <t>WDNR</t>
  </si>
  <si>
    <t>work project commitment shawn sullivan</t>
  </si>
  <si>
    <t>savings transfer</t>
  </si>
  <si>
    <t>Balances - 9/16/19</t>
  </si>
  <si>
    <t>Oconto Land Purchase</t>
  </si>
  <si>
    <t>VSP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</si>
</sst>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m/d/yyyy;@"/>
    <numFmt numFmtId="166" formatCode="[$-409]d\-mmm\-yyyy;@"/>
    <numFmt numFmtId="167" formatCode="m/d/yy;@"/>
    <numFmt numFmtId="168" formatCode="mm/dd/yy;@"/>
    <numFmt numFmtId="169" formatCode="0_);[Red]\(0\)"/>
  </numFmts>
  <fonts count="5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24"/>
      <name val="Calibri"/>
      <family val="2"/>
      <scheme val="minor"/>
    </font>
    <font>
      <sz val="18"/>
      <name val="Tahoma"/>
      <family val="2"/>
    </font>
    <font>
      <sz val="16"/>
      <name val="Tahoma"/>
      <family val="2"/>
    </font>
    <font>
      <b/>
      <sz val="22"/>
      <color theme="1"/>
      <name val="Tahoma"/>
      <family val="2"/>
    </font>
    <font>
      <b/>
      <sz val="22"/>
      <name val="Tahoma"/>
      <family val="2"/>
    </font>
    <font>
      <sz val="22"/>
      <color theme="1"/>
      <name val="Tahoma"/>
      <family val="2"/>
    </font>
    <font>
      <sz val="16"/>
      <color theme="9" tint="-0.249977111117893"/>
      <name val="Tahoma"/>
      <family val="2"/>
    </font>
    <font>
      <b/>
      <sz val="36"/>
      <name val="Calibri"/>
      <family val="2"/>
      <scheme val="minor"/>
    </font>
    <font>
      <b/>
      <sz val="30"/>
      <color theme="1"/>
      <name val="Tahoma"/>
      <family val="2"/>
    </font>
    <font>
      <b/>
      <sz val="18"/>
      <name val="Tahoma"/>
      <family val="2"/>
    </font>
    <font>
      <b/>
      <sz val="18"/>
      <color theme="6" tint="-0.249977111117893"/>
      <name val="Tahoma"/>
      <family val="2"/>
    </font>
    <font>
      <b/>
      <sz val="16"/>
      <name val="Tahoma"/>
      <family val="2"/>
    </font>
    <font>
      <b/>
      <sz val="22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2"/>
      <color theme="9" tint="-0.249977111117893"/>
      <name val="Tahoma"/>
      <family val="2"/>
    </font>
    <font>
      <sz val="24"/>
      <name val="Tahoma"/>
      <family val="2"/>
    </font>
    <font>
      <b/>
      <sz val="30"/>
      <name val="Tahoma"/>
      <family val="2"/>
    </font>
    <font>
      <b/>
      <sz val="22"/>
      <color theme="3" tint="0.39997558519241921"/>
      <name val="Tahoma"/>
      <family val="2"/>
    </font>
    <font>
      <b/>
      <sz val="16"/>
      <color theme="3" tint="0.39997558519241921"/>
      <name val="Calibri"/>
      <family val="2"/>
      <scheme val="minor"/>
    </font>
    <font>
      <b/>
      <sz val="16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name val="Tahoma"/>
      <family val="2"/>
    </font>
    <font>
      <sz val="16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9C6500"/>
      <name val="Calibri"/>
      <family val="2"/>
    </font>
    <font>
      <b/>
      <sz val="11"/>
      <color rgb="FF9C6500"/>
      <name val="Calibri"/>
      <family val="2"/>
    </font>
    <font>
      <b/>
      <sz val="11"/>
      <color rgb="FF000000"/>
      <name val="Calibri"/>
      <family val="2"/>
    </font>
    <font>
      <b/>
      <sz val="11"/>
      <color rgb="FF008000"/>
      <name val="Calibri"/>
      <family val="2"/>
    </font>
    <font>
      <b/>
      <u/>
      <sz val="11"/>
      <color theme="1"/>
      <name val="Calibri"/>
      <family val="2"/>
    </font>
    <font>
      <u val="singleAccounting"/>
      <sz val="11"/>
      <name val="Calibri"/>
      <family val="2"/>
    </font>
    <font>
      <u val="singleAccounting"/>
      <sz val="11"/>
      <color theme="1"/>
      <name val="Calibri"/>
      <family val="2"/>
    </font>
    <font>
      <sz val="18"/>
      <color theme="1"/>
      <name val="Tahoma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i/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8"/>
      <color theme="6" tint="-0.249977111117893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  <bgColor rgb="FFFFFFFF"/>
      </patternFill>
    </fill>
    <fill>
      <patternFill patternType="solid">
        <fgColor rgb="FFC6EFC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Dot">
        <color rgb="FF7F7F7F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dashDot">
        <color rgb="FF7F7F7F"/>
      </right>
      <top style="thin">
        <color auto="1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dashDot">
        <color rgb="FF7F7F7F"/>
      </right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dashDot">
        <color rgb="FF7F7F7F"/>
      </right>
      <top style="double">
        <color auto="1"/>
      </top>
      <bottom style="thin">
        <color auto="1"/>
      </bottom>
      <diagonal/>
    </border>
    <border>
      <left/>
      <right style="dashDot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double">
        <color indexed="64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5" borderId="17" applyNumberFormat="0" applyFont="0" applyAlignment="0" applyProtection="0"/>
    <xf numFmtId="0" fontId="31" fillId="6" borderId="0" applyNumberFormat="0" applyBorder="0" applyAlignment="0" applyProtection="0"/>
  </cellStyleXfs>
  <cellXfs count="496">
    <xf numFmtId="0" fontId="0" fillId="0" borderId="0" xfId="0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NumberFormat="1" applyFont="1" applyFill="1" applyBorder="1" applyAlignment="1">
      <alignment horizontal="right"/>
    </xf>
    <xf numFmtId="0" fontId="5" fillId="3" borderId="9" xfId="0" applyNumberFormat="1" applyFont="1" applyFill="1" applyBorder="1" applyAlignment="1">
      <alignment horizontal="right"/>
    </xf>
    <xf numFmtId="0" fontId="5" fillId="3" borderId="8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40" fontId="8" fillId="0" borderId="6" xfId="1" applyNumberFormat="1" applyFont="1" applyFill="1" applyBorder="1" applyAlignment="1">
      <alignment horizontal="right" vertical="center"/>
    </xf>
    <xf numFmtId="40" fontId="8" fillId="0" borderId="4" xfId="0" applyNumberFormat="1" applyFont="1" applyFill="1" applyBorder="1" applyAlignment="1">
      <alignment horizontal="right" vertical="center"/>
    </xf>
    <xf numFmtId="40" fontId="8" fillId="0" borderId="4" xfId="1" applyNumberFormat="1" applyFont="1" applyFill="1" applyBorder="1" applyAlignment="1">
      <alignment horizontal="right" vertical="center"/>
    </xf>
    <xf numFmtId="40" fontId="10" fillId="0" borderId="6" xfId="0" applyNumberFormat="1" applyFont="1" applyFill="1" applyBorder="1" applyAlignment="1">
      <alignment horizontal="right" vertical="center"/>
    </xf>
    <xf numFmtId="40" fontId="10" fillId="0" borderId="8" xfId="0" applyNumberFormat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horizontal="right" vertical="center" wrapText="1"/>
    </xf>
    <xf numFmtId="0" fontId="8" fillId="0" borderId="2" xfId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 wrapText="1"/>
    </xf>
    <xf numFmtId="40" fontId="7" fillId="0" borderId="4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 wrapText="1"/>
    </xf>
    <xf numFmtId="0" fontId="8" fillId="4" borderId="0" xfId="1" applyFont="1" applyFill="1" applyBorder="1" applyAlignment="1">
      <alignment horizontal="right" vertical="center" wrapText="1"/>
    </xf>
    <xf numFmtId="40" fontId="8" fillId="4" borderId="5" xfId="1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8" fillId="3" borderId="13" xfId="1" applyFont="1" applyFill="1" applyBorder="1" applyAlignment="1">
      <alignment horizontal="right" vertical="center" wrapText="1"/>
    </xf>
    <xf numFmtId="40" fontId="8" fillId="3" borderId="0" xfId="1" applyNumberFormat="1" applyFont="1" applyFill="1" applyBorder="1" applyAlignment="1">
      <alignment horizontal="right" vertical="center"/>
    </xf>
    <xf numFmtId="40" fontId="8" fillId="3" borderId="5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9" fillId="0" borderId="6" xfId="0" applyFont="1" applyBorder="1" applyAlignment="1">
      <alignment horizontal="right"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40" fontId="7" fillId="4" borderId="5" xfId="1" applyNumberFormat="1" applyFont="1" applyFill="1" applyBorder="1" applyAlignment="1">
      <alignment horizontal="right" vertical="center" wrapText="1"/>
    </xf>
    <xf numFmtId="164" fontId="7" fillId="4" borderId="5" xfId="1" applyNumberFormat="1" applyFont="1" applyFill="1" applyBorder="1" applyAlignment="1">
      <alignment horizontal="right" vertical="center" wrapText="1"/>
    </xf>
    <xf numFmtId="0" fontId="10" fillId="0" borderId="6" xfId="1" applyNumberFormat="1" applyFont="1" applyFill="1" applyBorder="1" applyAlignment="1">
      <alignment horizontal="right" vertical="center" wrapText="1"/>
    </xf>
    <xf numFmtId="40" fontId="8" fillId="3" borderId="9" xfId="1" applyNumberFormat="1" applyFont="1" applyFill="1" applyBorder="1" applyAlignment="1">
      <alignment horizontal="right" vertical="center" wrapText="1"/>
    </xf>
    <xf numFmtId="40" fontId="8" fillId="3" borderId="9" xfId="1" applyNumberFormat="1" applyFont="1" applyFill="1" applyBorder="1" applyAlignment="1">
      <alignment horizontal="right" vertical="center"/>
    </xf>
    <xf numFmtId="0" fontId="8" fillId="3" borderId="9" xfId="1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right" vertical="center" wrapText="1"/>
    </xf>
    <xf numFmtId="40" fontId="10" fillId="0" borderId="9" xfId="1" applyNumberFormat="1" applyFont="1" applyFill="1" applyBorder="1" applyAlignment="1">
      <alignment horizontal="right" vertical="center" wrapText="1"/>
    </xf>
    <xf numFmtId="40" fontId="10" fillId="0" borderId="5" xfId="1" applyNumberFormat="1" applyFont="1" applyFill="1" applyBorder="1" applyAlignment="1">
      <alignment horizontal="right" vertical="center"/>
    </xf>
    <xf numFmtId="0" fontId="10" fillId="0" borderId="5" xfId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16" fillId="4" borderId="8" xfId="1" applyFont="1" applyFill="1" applyBorder="1" applyAlignment="1">
      <alignment horizontal="right" vertical="center" wrapText="1"/>
    </xf>
    <xf numFmtId="40" fontId="16" fillId="4" borderId="8" xfId="0" applyNumberFormat="1" applyFont="1" applyFill="1" applyBorder="1" applyAlignment="1">
      <alignment horizontal="right" vertical="center"/>
    </xf>
    <xf numFmtId="40" fontId="16" fillId="4" borderId="6" xfId="0" applyNumberFormat="1" applyFont="1" applyFill="1" applyBorder="1" applyAlignment="1">
      <alignment horizontal="right" vertical="center"/>
    </xf>
    <xf numFmtId="0" fontId="16" fillId="4" borderId="6" xfId="0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right" vertical="center"/>
    </xf>
    <xf numFmtId="40" fontId="10" fillId="0" borderId="8" xfId="1" applyNumberFormat="1" applyFont="1" applyFill="1" applyBorder="1" applyAlignment="1">
      <alignment horizontal="right" vertical="center" wrapText="1"/>
    </xf>
    <xf numFmtId="40" fontId="16" fillId="0" borderId="8" xfId="0" applyNumberFormat="1" applyFont="1" applyFill="1" applyBorder="1" applyAlignment="1">
      <alignment horizontal="right" vertical="center"/>
    </xf>
    <xf numFmtId="40" fontId="16" fillId="0" borderId="6" xfId="0" applyNumberFormat="1" applyFont="1" applyFill="1" applyBorder="1" applyAlignment="1">
      <alignment horizontal="right" vertical="center"/>
    </xf>
    <xf numFmtId="0" fontId="16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8" xfId="1" applyFont="1" applyFill="1" applyBorder="1" applyAlignment="1">
      <alignment horizontal="right" vertical="center" wrapText="1"/>
    </xf>
    <xf numFmtId="40" fontId="8" fillId="0" borderId="8" xfId="0" applyNumberFormat="1" applyFont="1" applyFill="1" applyBorder="1" applyAlignment="1">
      <alignment horizontal="right" vertical="center"/>
    </xf>
    <xf numFmtId="40" fontId="8" fillId="0" borderId="6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right" vertical="center" wrapText="1"/>
    </xf>
    <xf numFmtId="40" fontId="8" fillId="0" borderId="3" xfId="1" applyNumberFormat="1" applyFont="1" applyFill="1" applyBorder="1" applyAlignment="1">
      <alignment horizontal="right" vertical="center"/>
    </xf>
    <xf numFmtId="40" fontId="8" fillId="0" borderId="3" xfId="0" applyNumberFormat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right" vertical="center" wrapText="1"/>
    </xf>
    <xf numFmtId="40" fontId="8" fillId="0" borderId="10" xfId="1" applyNumberFormat="1" applyFont="1" applyFill="1" applyBorder="1" applyAlignment="1">
      <alignment horizontal="right" vertical="center"/>
    </xf>
    <xf numFmtId="40" fontId="8" fillId="0" borderId="5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4" borderId="12" xfId="1" applyFont="1" applyFill="1" applyBorder="1" applyAlignment="1">
      <alignment horizontal="right" vertical="center" wrapText="1"/>
    </xf>
    <xf numFmtId="40" fontId="8" fillId="4" borderId="12" xfId="1" applyNumberFormat="1" applyFont="1" applyFill="1" applyBorder="1" applyAlignment="1">
      <alignment horizontal="right" vertical="center" wrapText="1"/>
    </xf>
    <xf numFmtId="40" fontId="8" fillId="4" borderId="10" xfId="1" applyNumberFormat="1" applyFont="1" applyFill="1" applyBorder="1" applyAlignment="1">
      <alignment horizontal="right" vertical="center"/>
    </xf>
    <xf numFmtId="40" fontId="8" fillId="4" borderId="7" xfId="1" applyNumberFormat="1" applyFont="1" applyFill="1" applyBorder="1" applyAlignment="1">
      <alignment horizontal="right" vertical="center"/>
    </xf>
    <xf numFmtId="0" fontId="8" fillId="4" borderId="7" xfId="1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 wrapText="1"/>
    </xf>
    <xf numFmtId="40" fontId="10" fillId="0" borderId="10" xfId="1" applyNumberFormat="1" applyFont="1" applyFill="1" applyBorder="1" applyAlignment="1">
      <alignment horizontal="right" vertical="center" wrapText="1"/>
    </xf>
    <xf numFmtId="40" fontId="10" fillId="0" borderId="10" xfId="1" applyNumberFormat="1" applyFont="1" applyFill="1" applyBorder="1" applyAlignment="1">
      <alignment horizontal="right" vertical="center"/>
    </xf>
    <xf numFmtId="40" fontId="10" fillId="0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horizontal="right" vertical="center"/>
    </xf>
    <xf numFmtId="165" fontId="10" fillId="0" borderId="3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164" fontId="10" fillId="0" borderId="8" xfId="1" applyNumberFormat="1" applyFont="1" applyFill="1" applyBorder="1" applyAlignment="1">
      <alignment horizontal="right" vertical="center" wrapText="1"/>
    </xf>
    <xf numFmtId="0" fontId="10" fillId="0" borderId="8" xfId="1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right" vertical="center" wrapText="1"/>
    </xf>
    <xf numFmtId="0" fontId="8" fillId="4" borderId="3" xfId="1" applyFont="1" applyFill="1" applyBorder="1" applyAlignment="1">
      <alignment horizontal="right" vertical="center" wrapText="1"/>
    </xf>
    <xf numFmtId="40" fontId="8" fillId="4" borderId="10" xfId="1" applyNumberFormat="1" applyFont="1" applyFill="1" applyBorder="1" applyAlignment="1">
      <alignment horizontal="right" vertical="center" wrapText="1"/>
    </xf>
    <xf numFmtId="40" fontId="8" fillId="4" borderId="6" xfId="0" applyNumberFormat="1" applyFont="1" applyFill="1" applyBorder="1" applyAlignment="1">
      <alignment horizontal="right" vertical="center"/>
    </xf>
    <xf numFmtId="0" fontId="8" fillId="4" borderId="3" xfId="0" applyNumberFormat="1" applyFont="1" applyFill="1" applyBorder="1" applyAlignment="1">
      <alignment horizontal="right" vertical="center"/>
    </xf>
    <xf numFmtId="165" fontId="8" fillId="4" borderId="6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right" vertical="center" wrapText="1"/>
    </xf>
    <xf numFmtId="40" fontId="10" fillId="0" borderId="7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right" vertical="center" wrapText="1"/>
    </xf>
    <xf numFmtId="40" fontId="10" fillId="0" borderId="3" xfId="1" applyNumberFormat="1" applyFont="1" applyFill="1" applyBorder="1" applyAlignment="1">
      <alignment horizontal="right" vertical="center" wrapText="1"/>
    </xf>
    <xf numFmtId="40" fontId="10" fillId="0" borderId="3" xfId="1" applyNumberFormat="1" applyFont="1" applyFill="1" applyBorder="1" applyAlignment="1">
      <alignment horizontal="right" vertical="center"/>
    </xf>
    <xf numFmtId="0" fontId="10" fillId="0" borderId="3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0" fontId="10" fillId="0" borderId="9" xfId="1" applyFont="1" applyFill="1" applyBorder="1" applyAlignment="1">
      <alignment horizontal="right" vertical="center" wrapText="1"/>
    </xf>
    <xf numFmtId="38" fontId="10" fillId="0" borderId="0" xfId="1" applyNumberFormat="1" applyFont="1" applyFill="1" applyBorder="1" applyAlignment="1">
      <alignment horizontal="right" vertical="center"/>
    </xf>
    <xf numFmtId="38" fontId="10" fillId="0" borderId="9" xfId="1" applyNumberFormat="1" applyFont="1" applyFill="1" applyBorder="1" applyAlignment="1">
      <alignment horizontal="right" vertical="center"/>
    </xf>
    <xf numFmtId="0" fontId="10" fillId="3" borderId="12" xfId="1" applyFont="1" applyFill="1" applyBorder="1" applyAlignment="1">
      <alignment horizontal="right" vertical="center" wrapText="1"/>
    </xf>
    <xf numFmtId="38" fontId="10" fillId="3" borderId="10" xfId="1" applyNumberFormat="1" applyFont="1" applyFill="1" applyBorder="1" applyAlignment="1">
      <alignment horizontal="right" vertical="center"/>
    </xf>
    <xf numFmtId="0" fontId="10" fillId="3" borderId="7" xfId="1" applyNumberFormat="1" applyFont="1" applyFill="1" applyBorder="1" applyAlignment="1">
      <alignment horizontal="right" vertical="center"/>
    </xf>
    <xf numFmtId="38" fontId="10" fillId="3" borderId="7" xfId="1" applyNumberFormat="1" applyFont="1" applyFill="1" applyBorder="1" applyAlignment="1">
      <alignment horizontal="right" vertical="center"/>
    </xf>
    <xf numFmtId="0" fontId="16" fillId="0" borderId="11" xfId="1" applyFont="1" applyFill="1" applyBorder="1" applyAlignment="1">
      <alignment horizontal="right" vertical="center" wrapText="1"/>
    </xf>
    <xf numFmtId="0" fontId="16" fillId="4" borderId="11" xfId="1" applyFont="1" applyFill="1" applyBorder="1" applyAlignment="1">
      <alignment horizontal="right" vertical="center" wrapText="1"/>
    </xf>
    <xf numFmtId="0" fontId="8" fillId="0" borderId="11" xfId="1" applyFont="1" applyFill="1" applyBorder="1" applyAlignment="1">
      <alignment horizontal="right" vertical="center" wrapText="1"/>
    </xf>
    <xf numFmtId="0" fontId="8" fillId="0" borderId="16" xfId="1" applyFont="1" applyFill="1" applyBorder="1" applyAlignment="1">
      <alignment horizontal="right" vertical="center" wrapText="1"/>
    </xf>
    <xf numFmtId="0" fontId="8" fillId="4" borderId="16" xfId="1" applyFont="1" applyFill="1" applyBorder="1" applyAlignment="1">
      <alignment horizontal="right" vertical="center" wrapText="1"/>
    </xf>
    <xf numFmtId="40" fontId="8" fillId="4" borderId="3" xfId="1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 wrapText="1"/>
    </xf>
    <xf numFmtId="40" fontId="15" fillId="0" borderId="3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right" vertical="center"/>
    </xf>
    <xf numFmtId="40" fontId="15" fillId="0" borderId="4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right" vertical="center" wrapText="1"/>
    </xf>
    <xf numFmtId="40" fontId="16" fillId="0" borderId="0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wrapText="1"/>
    </xf>
    <xf numFmtId="0" fontId="15" fillId="4" borderId="11" xfId="1" applyFont="1" applyFill="1" applyBorder="1" applyAlignment="1">
      <alignment horizontal="right" vertical="center" wrapText="1"/>
    </xf>
    <xf numFmtId="40" fontId="15" fillId="4" borderId="8" xfId="0" applyNumberFormat="1" applyFont="1" applyFill="1" applyBorder="1" applyAlignment="1">
      <alignment horizontal="right" vertical="center"/>
    </xf>
    <xf numFmtId="0" fontId="15" fillId="4" borderId="6" xfId="0" applyNumberFormat="1" applyFont="1" applyFill="1" applyBorder="1" applyAlignment="1">
      <alignment horizontal="right" vertical="center"/>
    </xf>
    <xf numFmtId="40" fontId="15" fillId="4" borderId="6" xfId="0" applyNumberFormat="1" applyFont="1" applyFill="1" applyBorder="1" applyAlignment="1">
      <alignment horizontal="right" vertical="center"/>
    </xf>
    <xf numFmtId="40" fontId="15" fillId="0" borderId="8" xfId="0" applyNumberFormat="1" applyFont="1" applyFill="1" applyBorder="1" applyAlignment="1">
      <alignment horizontal="right" vertical="center"/>
    </xf>
    <xf numFmtId="0" fontId="15" fillId="0" borderId="6" xfId="0" applyNumberFormat="1" applyFont="1" applyFill="1" applyBorder="1" applyAlignment="1">
      <alignment horizontal="right" vertical="center"/>
    </xf>
    <xf numFmtId="40" fontId="15" fillId="0" borderId="6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right" vertical="center"/>
    </xf>
    <xf numFmtId="0" fontId="8" fillId="4" borderId="4" xfId="1" applyNumberFormat="1" applyFont="1" applyFill="1" applyBorder="1" applyAlignment="1">
      <alignment horizontal="right" vertical="center"/>
    </xf>
    <xf numFmtId="40" fontId="8" fillId="4" borderId="4" xfId="1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 wrapText="1"/>
    </xf>
    <xf numFmtId="0" fontId="15" fillId="0" borderId="5" xfId="0" applyNumberFormat="1" applyFont="1" applyFill="1" applyBorder="1" applyAlignment="1">
      <alignment horizontal="right" vertical="center"/>
    </xf>
    <xf numFmtId="40" fontId="15" fillId="0" borderId="5" xfId="0" applyNumberFormat="1" applyFont="1" applyFill="1" applyBorder="1" applyAlignment="1">
      <alignment horizontal="right" vertical="center"/>
    </xf>
    <xf numFmtId="40" fontId="15" fillId="0" borderId="0" xfId="0" applyNumberFormat="1" applyFont="1" applyFill="1" applyBorder="1" applyAlignment="1">
      <alignment horizontal="right" vertical="center"/>
    </xf>
    <xf numFmtId="0" fontId="15" fillId="0" borderId="7" xfId="0" applyNumberFormat="1" applyFont="1" applyFill="1" applyBorder="1" applyAlignment="1">
      <alignment horizontal="right" vertical="center"/>
    </xf>
    <xf numFmtId="40" fontId="15" fillId="0" borderId="10" xfId="0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right" vertical="center"/>
    </xf>
    <xf numFmtId="0" fontId="16" fillId="0" borderId="7" xfId="0" applyNumberFormat="1" applyFont="1" applyFill="1" applyBorder="1" applyAlignment="1">
      <alignment horizontal="right" vertical="center"/>
    </xf>
    <xf numFmtId="40" fontId="16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6" fillId="3" borderId="13" xfId="0" applyFont="1" applyFill="1" applyBorder="1" applyAlignment="1">
      <alignment horizontal="right" wrapText="1"/>
    </xf>
    <xf numFmtId="0" fontId="10" fillId="3" borderId="13" xfId="1" applyFont="1" applyFill="1" applyBorder="1" applyAlignment="1">
      <alignment horizontal="right" vertical="center" wrapText="1"/>
    </xf>
    <xf numFmtId="38" fontId="10" fillId="3" borderId="9" xfId="1" applyNumberFormat="1" applyFont="1" applyFill="1" applyBorder="1" applyAlignment="1">
      <alignment horizontal="right" vertical="center"/>
    </xf>
    <xf numFmtId="0" fontId="10" fillId="3" borderId="9" xfId="1" applyNumberFormat="1" applyFont="1" applyFill="1" applyBorder="1" applyAlignment="1">
      <alignment horizontal="right" vertical="center"/>
    </xf>
    <xf numFmtId="38" fontId="10" fillId="3" borderId="5" xfId="1" applyNumberFormat="1" applyFont="1" applyFill="1" applyBorder="1" applyAlignment="1">
      <alignment horizontal="right" vertical="center"/>
    </xf>
    <xf numFmtId="40" fontId="10" fillId="0" borderId="9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horizontal="right" vertical="center"/>
    </xf>
    <xf numFmtId="40" fontId="10" fillId="0" borderId="5" xfId="0" applyNumberFormat="1" applyFont="1" applyFill="1" applyBorder="1" applyAlignment="1">
      <alignment horizontal="right" vertical="center"/>
    </xf>
    <xf numFmtId="0" fontId="10" fillId="0" borderId="16" xfId="1" applyFont="1" applyFill="1" applyBorder="1" applyAlignment="1">
      <alignment horizontal="right" vertical="center" wrapText="1"/>
    </xf>
    <xf numFmtId="40" fontId="10" fillId="0" borderId="3" xfId="0" applyNumberFormat="1" applyFont="1" applyFill="1" applyBorder="1" applyAlignment="1">
      <alignment horizontal="right" vertical="center"/>
    </xf>
    <xf numFmtId="0" fontId="10" fillId="0" borderId="8" xfId="1" applyNumberFormat="1" applyFont="1" applyFill="1" applyBorder="1" applyAlignment="1">
      <alignment horizontal="right" vertical="center"/>
    </xf>
    <xf numFmtId="38" fontId="10" fillId="0" borderId="3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horizontal="right" vertical="center"/>
    </xf>
    <xf numFmtId="40" fontId="12" fillId="0" borderId="3" xfId="1" applyNumberFormat="1" applyFont="1" applyFill="1" applyBorder="1" applyAlignment="1">
      <alignment horizontal="right" vertical="center"/>
    </xf>
    <xf numFmtId="0" fontId="12" fillId="0" borderId="4" xfId="1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40" fontId="12" fillId="0" borderId="3" xfId="0" applyNumberFormat="1" applyFont="1" applyFill="1" applyBorder="1" applyAlignment="1">
      <alignment horizontal="right" vertical="center"/>
    </xf>
    <xf numFmtId="0" fontId="12" fillId="0" borderId="4" xfId="0" applyNumberFormat="1" applyFont="1" applyFill="1" applyBorder="1" applyAlignment="1">
      <alignment horizontal="right" vertical="center"/>
    </xf>
    <xf numFmtId="0" fontId="8" fillId="0" borderId="7" xfId="1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wrapText="1"/>
    </xf>
    <xf numFmtId="164" fontId="10" fillId="0" borderId="5" xfId="1" applyNumberFormat="1" applyFont="1" applyFill="1" applyBorder="1" applyAlignment="1">
      <alignment horizontal="right" vertical="center" wrapText="1"/>
    </xf>
    <xf numFmtId="38" fontId="10" fillId="0" borderId="6" xfId="1" applyNumberFormat="1" applyFont="1" applyFill="1" applyBorder="1" applyAlignment="1">
      <alignment horizontal="right" vertical="center"/>
    </xf>
    <xf numFmtId="0" fontId="10" fillId="0" borderId="9" xfId="1" applyNumberFormat="1" applyFont="1" applyFill="1" applyBorder="1" applyAlignment="1">
      <alignment horizontal="right" vertical="center"/>
    </xf>
    <xf numFmtId="0" fontId="10" fillId="3" borderId="10" xfId="1" applyNumberFormat="1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right" vertical="center"/>
    </xf>
    <xf numFmtId="40" fontId="16" fillId="0" borderId="1" xfId="0" applyNumberFormat="1" applyFont="1" applyFill="1" applyBorder="1" applyAlignment="1">
      <alignment horizontal="right" vertical="center"/>
    </xf>
    <xf numFmtId="38" fontId="10" fillId="0" borderId="5" xfId="1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38" fontId="10" fillId="0" borderId="8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wrapText="1"/>
    </xf>
    <xf numFmtId="0" fontId="15" fillId="4" borderId="8" xfId="1" applyFont="1" applyFill="1" applyBorder="1" applyAlignment="1">
      <alignment horizontal="right" vertical="center" wrapText="1"/>
    </xf>
    <xf numFmtId="0" fontId="15" fillId="0" borderId="8" xfId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5" fillId="0" borderId="3" xfId="0" applyNumberFormat="1" applyFont="1" applyFill="1" applyBorder="1" applyAlignment="1">
      <alignment horizontal="right" vertical="center"/>
    </xf>
    <xf numFmtId="40" fontId="16" fillId="0" borderId="7" xfId="0" applyNumberFormat="1" applyFont="1" applyFill="1" applyBorder="1" applyAlignment="1">
      <alignment horizontal="right" vertical="center"/>
    </xf>
    <xf numFmtId="40" fontId="15" fillId="0" borderId="7" xfId="0" applyNumberFormat="1" applyFont="1" applyFill="1" applyBorder="1" applyAlignment="1">
      <alignment horizontal="right" vertical="center"/>
    </xf>
    <xf numFmtId="40" fontId="16" fillId="0" borderId="9" xfId="0" applyNumberFormat="1" applyFont="1" applyFill="1" applyBorder="1" applyAlignment="1">
      <alignment horizontal="right" vertical="center"/>
    </xf>
    <xf numFmtId="0" fontId="10" fillId="3" borderId="8" xfId="1" applyFont="1" applyFill="1" applyBorder="1" applyAlignment="1">
      <alignment horizontal="right" vertical="center" wrapText="1"/>
    </xf>
    <xf numFmtId="38" fontId="10" fillId="3" borderId="8" xfId="1" applyNumberFormat="1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vertical="center" wrapText="1"/>
    </xf>
    <xf numFmtId="40" fontId="20" fillId="0" borderId="0" xfId="0" applyNumberFormat="1" applyFont="1" applyFill="1" applyBorder="1" applyAlignment="1">
      <alignment horizontal="right" vertical="center"/>
    </xf>
    <xf numFmtId="40" fontId="10" fillId="0" borderId="0" xfId="0" applyNumberFormat="1" applyFont="1" applyFill="1" applyBorder="1" applyAlignment="1">
      <alignment horizontal="right" vertical="center"/>
    </xf>
    <xf numFmtId="40" fontId="23" fillId="0" borderId="6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horizontal="right" vertical="center"/>
    </xf>
    <xf numFmtId="22" fontId="9" fillId="0" borderId="1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43" fontId="28" fillId="0" borderId="17" xfId="18" applyNumberFormat="1" applyFont="1" applyFill="1"/>
    <xf numFmtId="40" fontId="7" fillId="0" borderId="8" xfId="0" applyNumberFormat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right" vertical="center" wrapText="1"/>
    </xf>
    <xf numFmtId="0" fontId="29" fillId="0" borderId="16" xfId="1" applyFont="1" applyFill="1" applyBorder="1" applyAlignment="1">
      <alignment horizontal="left" vertical="center" wrapText="1"/>
    </xf>
    <xf numFmtId="49" fontId="28" fillId="0" borderId="17" xfId="18" applyNumberFormat="1" applyFont="1" applyFill="1" applyAlignment="1">
      <alignment wrapText="1"/>
    </xf>
    <xf numFmtId="0" fontId="30" fillId="0" borderId="0" xfId="0" applyFont="1"/>
    <xf numFmtId="0" fontId="33" fillId="0" borderId="0" xfId="0" applyFont="1"/>
    <xf numFmtId="0" fontId="34" fillId="0" borderId="0" xfId="0" applyFont="1" applyAlignment="1">
      <alignment horizontal="center"/>
    </xf>
    <xf numFmtId="40" fontId="0" fillId="0" borderId="0" xfId="0" applyNumberFormat="1"/>
    <xf numFmtId="40" fontId="0" fillId="0" borderId="1" xfId="0" applyNumberFormat="1" applyBorder="1"/>
    <xf numFmtId="0" fontId="0" fillId="0" borderId="0" xfId="0" applyBorder="1"/>
    <xf numFmtId="40" fontId="0" fillId="0" borderId="0" xfId="0" applyNumberFormat="1" applyBorder="1"/>
    <xf numFmtId="40" fontId="0" fillId="0" borderId="18" xfId="0" applyNumberFormat="1" applyBorder="1"/>
    <xf numFmtId="38" fontId="0" fillId="0" borderId="0" xfId="0" applyNumberFormat="1"/>
    <xf numFmtId="0" fontId="32" fillId="0" borderId="0" xfId="0" applyFont="1"/>
    <xf numFmtId="38" fontId="0" fillId="0" borderId="0" xfId="0" applyNumberFormat="1" applyBorder="1"/>
    <xf numFmtId="38" fontId="0" fillId="0" borderId="1" xfId="0" applyNumberForma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164" fontId="35" fillId="0" borderId="0" xfId="0" applyNumberFormat="1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/>
    <xf numFmtId="14" fontId="36" fillId="0" borderId="0" xfId="0" applyNumberFormat="1" applyFont="1" applyFill="1" applyBorder="1"/>
    <xf numFmtId="0" fontId="36" fillId="0" borderId="0" xfId="0" applyFont="1" applyFill="1" applyBorder="1" applyAlignment="1">
      <alignment horizontal="center"/>
    </xf>
    <xf numFmtId="0" fontId="37" fillId="8" borderId="1" xfId="19" applyFont="1" applyFill="1" applyBorder="1"/>
    <xf numFmtId="0" fontId="37" fillId="8" borderId="0" xfId="19" applyFont="1" applyFill="1" applyBorder="1" applyAlignment="1">
      <alignment horizontal="center"/>
    </xf>
    <xf numFmtId="164" fontId="37" fillId="9" borderId="20" xfId="0" applyNumberFormat="1" applyFont="1" applyFill="1" applyBorder="1"/>
    <xf numFmtId="0" fontId="37" fillId="9" borderId="20" xfId="0" applyFont="1" applyFill="1" applyBorder="1"/>
    <xf numFmtId="164" fontId="37" fillId="8" borderId="21" xfId="19" applyNumberFormat="1" applyFont="1" applyFill="1" applyBorder="1"/>
    <xf numFmtId="0" fontId="36" fillId="10" borderId="5" xfId="1" applyFont="1" applyFill="1" applyBorder="1"/>
    <xf numFmtId="0" fontId="37" fillId="10" borderId="20" xfId="1" applyFont="1" applyFill="1" applyBorder="1"/>
    <xf numFmtId="0" fontId="37" fillId="10" borderId="22" xfId="1" applyFont="1" applyFill="1" applyBorder="1" applyAlignment="1">
      <alignment horizontal="center"/>
    </xf>
    <xf numFmtId="164" fontId="37" fillId="10" borderId="3" xfId="1" applyNumberFormat="1" applyFont="1" applyFill="1" applyBorder="1" applyAlignment="1">
      <alignment horizontal="center"/>
    </xf>
    <xf numFmtId="0" fontId="37" fillId="10" borderId="23" xfId="0" applyFont="1" applyFill="1" applyBorder="1" applyAlignment="1">
      <alignment horizontal="center"/>
    </xf>
    <xf numFmtId="0" fontId="37" fillId="10" borderId="24" xfId="0" applyFont="1" applyFill="1" applyBorder="1" applyAlignment="1">
      <alignment horizontal="center"/>
    </xf>
    <xf numFmtId="0" fontId="37" fillId="10" borderId="5" xfId="1" applyFont="1" applyFill="1" applyBorder="1"/>
    <xf numFmtId="0" fontId="36" fillId="10" borderId="0" xfId="1" applyFont="1" applyFill="1" applyBorder="1" applyAlignment="1">
      <alignment horizontal="left" wrapText="1"/>
    </xf>
    <xf numFmtId="0" fontId="37" fillId="10" borderId="0" xfId="1" applyFont="1" applyFill="1" applyBorder="1" applyAlignment="1">
      <alignment horizontal="left"/>
    </xf>
    <xf numFmtId="164" fontId="37" fillId="10" borderId="25" xfId="1" applyNumberFormat="1" applyFont="1" applyFill="1" applyBorder="1" applyAlignment="1">
      <alignment horizontal="center"/>
    </xf>
    <xf numFmtId="164" fontId="37" fillId="10" borderId="3" xfId="0" applyNumberFormat="1" applyFont="1" applyFill="1" applyBorder="1"/>
    <xf numFmtId="164" fontId="37" fillId="10" borderId="16" xfId="0" applyNumberFormat="1" applyFont="1" applyFill="1" applyBorder="1"/>
    <xf numFmtId="164" fontId="37" fillId="10" borderId="23" xfId="0" applyNumberFormat="1" applyFont="1" applyFill="1" applyBorder="1"/>
    <xf numFmtId="0" fontId="37" fillId="10" borderId="0" xfId="1" applyFont="1" applyFill="1" applyBorder="1" applyAlignment="1">
      <alignment horizontal="center"/>
    </xf>
    <xf numFmtId="164" fontId="37" fillId="10" borderId="0" xfId="1" applyNumberFormat="1" applyFont="1" applyFill="1" applyBorder="1" applyAlignment="1">
      <alignment horizontal="center"/>
    </xf>
    <xf numFmtId="0" fontId="38" fillId="11" borderId="26" xfId="1" applyFont="1" applyFill="1" applyBorder="1"/>
    <xf numFmtId="0" fontId="39" fillId="11" borderId="26" xfId="1" applyFont="1" applyFill="1" applyBorder="1"/>
    <xf numFmtId="0" fontId="41" fillId="12" borderId="26" xfId="1" applyFont="1" applyFill="1" applyBorder="1"/>
    <xf numFmtId="0" fontId="38" fillId="12" borderId="26" xfId="1" applyFont="1" applyFill="1" applyBorder="1"/>
    <xf numFmtId="0" fontId="38" fillId="12" borderId="26" xfId="1" applyFont="1" applyFill="1" applyBorder="1" applyAlignment="1">
      <alignment horizontal="center"/>
    </xf>
    <xf numFmtId="164" fontId="37" fillId="12" borderId="3" xfId="1" applyNumberFormat="1" applyFont="1" applyFill="1" applyBorder="1"/>
    <xf numFmtId="164" fontId="37" fillId="12" borderId="16" xfId="0" applyNumberFormat="1" applyFont="1" applyFill="1" applyBorder="1"/>
    <xf numFmtId="164" fontId="38" fillId="12" borderId="28" xfId="1" applyNumberFormat="1" applyFont="1" applyFill="1" applyBorder="1"/>
    <xf numFmtId="40" fontId="35" fillId="0" borderId="0" xfId="0" applyNumberFormat="1" applyFont="1" applyFill="1" applyBorder="1"/>
    <xf numFmtId="43" fontId="0" fillId="0" borderId="0" xfId="0" applyNumberFormat="1"/>
    <xf numFmtId="41" fontId="35" fillId="0" borderId="19" xfId="0" applyNumberFormat="1" applyFont="1" applyFill="1" applyBorder="1"/>
    <xf numFmtId="41" fontId="37" fillId="0" borderId="19" xfId="0" applyNumberFormat="1" applyFont="1" applyFill="1" applyBorder="1"/>
    <xf numFmtId="41" fontId="35" fillId="0" borderId="0" xfId="0" applyNumberFormat="1" applyFont="1" applyFill="1" applyBorder="1"/>
    <xf numFmtId="41" fontId="37" fillId="10" borderId="23" xfId="0" applyNumberFormat="1" applyFont="1" applyFill="1" applyBorder="1"/>
    <xf numFmtId="41" fontId="40" fillId="11" borderId="27" xfId="0" applyNumberFormat="1" applyFont="1" applyFill="1" applyBorder="1"/>
    <xf numFmtId="41" fontId="38" fillId="12" borderId="28" xfId="1" applyNumberFormat="1" applyFont="1" applyFill="1" applyBorder="1"/>
    <xf numFmtId="41" fontId="37" fillId="10" borderId="3" xfId="1" applyNumberFormat="1" applyFont="1" applyFill="1" applyBorder="1"/>
    <xf numFmtId="41" fontId="37" fillId="10" borderId="16" xfId="0" applyNumberFormat="1" applyFont="1" applyFill="1" applyBorder="1"/>
    <xf numFmtId="41" fontId="37" fillId="10" borderId="3" xfId="0" applyNumberFormat="1" applyFont="1" applyFill="1" applyBorder="1"/>
    <xf numFmtId="41" fontId="37" fillId="10" borderId="16" xfId="1" applyNumberFormat="1" applyFont="1" applyFill="1" applyBorder="1"/>
    <xf numFmtId="0" fontId="34" fillId="0" borderId="0" xfId="0" applyFont="1" applyBorder="1" applyAlignment="1">
      <alignment horizontal="center"/>
    </xf>
    <xf numFmtId="0" fontId="32" fillId="7" borderId="0" xfId="0" applyFont="1" applyFill="1"/>
    <xf numFmtId="0" fontId="32" fillId="7" borderId="1" xfId="0" applyFont="1" applyFill="1" applyBorder="1"/>
    <xf numFmtId="0" fontId="0" fillId="7" borderId="1" xfId="0" applyFill="1" applyBorder="1"/>
    <xf numFmtId="0" fontId="35" fillId="7" borderId="0" xfId="0" applyFont="1" applyFill="1" applyBorder="1"/>
    <xf numFmtId="0" fontId="0" fillId="7" borderId="0" xfId="0" applyFill="1"/>
    <xf numFmtId="0" fontId="34" fillId="7" borderId="0" xfId="0" applyFont="1" applyFill="1" applyAlignment="1">
      <alignment horizontal="center"/>
    </xf>
    <xf numFmtId="0" fontId="42" fillId="7" borderId="0" xfId="0" applyFont="1" applyFill="1" applyBorder="1" applyAlignment="1">
      <alignment horizontal="center"/>
    </xf>
    <xf numFmtId="0" fontId="33" fillId="7" borderId="0" xfId="0" applyFont="1" applyFill="1"/>
    <xf numFmtId="38" fontId="0" fillId="7" borderId="0" xfId="0" applyNumberFormat="1" applyFill="1"/>
    <xf numFmtId="38" fontId="35" fillId="7" borderId="0" xfId="0" applyNumberFormat="1" applyFont="1" applyFill="1" applyBorder="1"/>
    <xf numFmtId="40" fontId="0" fillId="7" borderId="0" xfId="0" applyNumberFormat="1" applyFill="1"/>
    <xf numFmtId="38" fontId="0" fillId="7" borderId="1" xfId="0" applyNumberFormat="1" applyFill="1" applyBorder="1"/>
    <xf numFmtId="38" fontId="35" fillId="7" borderId="1" xfId="0" applyNumberFormat="1" applyFont="1" applyFill="1" applyBorder="1"/>
    <xf numFmtId="40" fontId="0" fillId="7" borderId="1" xfId="0" applyNumberFormat="1" applyFill="1" applyBorder="1"/>
    <xf numFmtId="0" fontId="35" fillId="7" borderId="0" xfId="0" applyFont="1" applyFill="1" applyBorder="1" applyAlignment="1">
      <alignment horizontal="center"/>
    </xf>
    <xf numFmtId="41" fontId="35" fillId="7" borderId="0" xfId="0" applyNumberFormat="1" applyFont="1" applyFill="1" applyBorder="1"/>
    <xf numFmtId="41" fontId="35" fillId="7" borderId="29" xfId="0" applyNumberFormat="1" applyFont="1" applyFill="1" applyBorder="1"/>
    <xf numFmtId="41" fontId="35" fillId="7" borderId="1" xfId="0" applyNumberFormat="1" applyFont="1" applyFill="1" applyBorder="1"/>
    <xf numFmtId="41" fontId="35" fillId="7" borderId="18" xfId="0" applyNumberFormat="1" applyFont="1" applyFill="1" applyBorder="1"/>
    <xf numFmtId="164" fontId="39" fillId="11" borderId="25" xfId="1" applyNumberFormat="1" applyFont="1" applyFill="1" applyBorder="1" applyAlignment="1">
      <alignment horizontal="center"/>
    </xf>
    <xf numFmtId="43" fontId="0" fillId="0" borderId="1" xfId="0" applyNumberFormat="1" applyBorder="1"/>
    <xf numFmtId="41" fontId="37" fillId="0" borderId="0" xfId="0" applyNumberFormat="1" applyFont="1" applyFill="1" applyBorder="1"/>
    <xf numFmtId="41" fontId="37" fillId="10" borderId="0" xfId="0" applyNumberFormat="1" applyFont="1" applyFill="1" applyBorder="1"/>
    <xf numFmtId="40" fontId="0" fillId="7" borderId="0" xfId="0" applyNumberFormat="1" applyFill="1" applyBorder="1"/>
    <xf numFmtId="41" fontId="43" fillId="10" borderId="24" xfId="0" applyNumberFormat="1" applyFont="1" applyFill="1" applyBorder="1" applyAlignment="1"/>
    <xf numFmtId="41" fontId="43" fillId="10" borderId="0" xfId="0" applyNumberFormat="1" applyFont="1" applyFill="1" applyBorder="1" applyAlignment="1"/>
    <xf numFmtId="0" fontId="43" fillId="13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right" vertical="center"/>
    </xf>
    <xf numFmtId="40" fontId="7" fillId="0" borderId="3" xfId="1" applyNumberFormat="1" applyFont="1" applyFill="1" applyBorder="1" applyAlignment="1">
      <alignment horizontal="right" vertical="center" wrapText="1"/>
    </xf>
    <xf numFmtId="40" fontId="7" fillId="0" borderId="3" xfId="0" applyNumberFormat="1" applyFont="1" applyFill="1" applyBorder="1" applyAlignment="1">
      <alignment horizontal="right" vertical="center"/>
    </xf>
    <xf numFmtId="14" fontId="45" fillId="0" borderId="3" xfId="0" applyNumberFormat="1" applyFont="1" applyBorder="1"/>
    <xf numFmtId="0" fontId="8" fillId="0" borderId="4" xfId="0" applyFont="1" applyFill="1" applyBorder="1" applyAlignment="1">
      <alignment horizontal="right" vertical="center"/>
    </xf>
    <xf numFmtId="40" fontId="8" fillId="0" borderId="13" xfId="1" applyNumberFormat="1" applyFont="1" applyFill="1" applyBorder="1" applyAlignment="1">
      <alignment horizontal="right" vertical="center" wrapText="1"/>
    </xf>
    <xf numFmtId="40" fontId="8" fillId="0" borderId="9" xfId="1" applyNumberFormat="1" applyFont="1" applyFill="1" applyBorder="1" applyAlignment="1">
      <alignment horizontal="right" vertical="center"/>
    </xf>
    <xf numFmtId="0" fontId="46" fillId="0" borderId="3" xfId="0" applyFont="1" applyBorder="1"/>
    <xf numFmtId="40" fontId="15" fillId="0" borderId="3" xfId="1" applyNumberFormat="1" applyFont="1" applyFill="1" applyBorder="1" applyAlignment="1">
      <alignment horizontal="right" vertical="center" wrapText="1"/>
    </xf>
    <xf numFmtId="43" fontId="47" fillId="0" borderId="3" xfId="0" applyNumberFormat="1" applyFont="1" applyBorder="1"/>
    <xf numFmtId="40" fontId="16" fillId="0" borderId="3" xfId="0" applyNumberFormat="1" applyFont="1" applyFill="1" applyBorder="1" applyAlignment="1">
      <alignment horizontal="right" vertical="center"/>
    </xf>
    <xf numFmtId="0" fontId="47" fillId="0" borderId="3" xfId="0" applyFont="1" applyBorder="1"/>
    <xf numFmtId="14" fontId="47" fillId="0" borderId="3" xfId="0" applyNumberFormat="1" applyFont="1" applyBorder="1"/>
    <xf numFmtId="43" fontId="46" fillId="0" borderId="3" xfId="0" applyNumberFormat="1" applyFont="1" applyBorder="1"/>
    <xf numFmtId="14" fontId="8" fillId="4" borderId="7" xfId="1" applyNumberFormat="1" applyFont="1" applyFill="1" applyBorder="1" applyAlignment="1">
      <alignment horizontal="right" vertical="center"/>
    </xf>
    <xf numFmtId="43" fontId="48" fillId="0" borderId="0" xfId="0" applyNumberFormat="1" applyFont="1"/>
    <xf numFmtId="0" fontId="7" fillId="0" borderId="6" xfId="0" quotePrefix="1" applyNumberFormat="1" applyFont="1" applyFill="1" applyBorder="1" applyAlignment="1">
      <alignment horizontal="right" vertical="center"/>
    </xf>
    <xf numFmtId="167" fontId="15" fillId="0" borderId="6" xfId="0" applyNumberFormat="1" applyFont="1" applyFill="1" applyBorder="1" applyAlignment="1">
      <alignment horizontal="right" vertical="center"/>
    </xf>
    <xf numFmtId="14" fontId="8" fillId="0" borderId="4" xfId="0" applyNumberFormat="1" applyFont="1" applyFill="1" applyBorder="1" applyAlignment="1">
      <alignment horizontal="right" vertical="center"/>
    </xf>
    <xf numFmtId="14" fontId="8" fillId="0" borderId="4" xfId="0" quotePrefix="1" applyNumberFormat="1" applyFont="1" applyFill="1" applyBorder="1" applyAlignment="1">
      <alignment horizontal="right" vertical="center"/>
    </xf>
    <xf numFmtId="0" fontId="8" fillId="0" borderId="6" xfId="0" quotePrefix="1" applyNumberFormat="1" applyFont="1" applyFill="1" applyBorder="1" applyAlignment="1">
      <alignment horizontal="right" vertical="center"/>
    </xf>
    <xf numFmtId="1" fontId="8" fillId="0" borderId="6" xfId="0" quotePrefix="1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8" fillId="0" borderId="13" xfId="1" applyFont="1" applyFill="1" applyBorder="1" applyAlignment="1">
      <alignment horizontal="left" vertical="center" wrapText="1"/>
    </xf>
    <xf numFmtId="43" fontId="48" fillId="0" borderId="0" xfId="0" applyNumberFormat="1" applyFont="1" applyBorder="1"/>
    <xf numFmtId="0" fontId="49" fillId="0" borderId="0" xfId="0" applyFont="1" applyBorder="1"/>
    <xf numFmtId="167" fontId="8" fillId="0" borderId="6" xfId="0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horizontal="right" vertical="center" wrapText="1"/>
    </xf>
    <xf numFmtId="40" fontId="7" fillId="0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Fill="1" applyBorder="1" applyAlignment="1">
      <alignment horizontal="right" vertical="center"/>
    </xf>
    <xf numFmtId="43" fontId="48" fillId="0" borderId="1" xfId="0" applyNumberFormat="1" applyFont="1" applyBorder="1"/>
    <xf numFmtId="43" fontId="50" fillId="0" borderId="0" xfId="0" quotePrefix="1" applyNumberFormat="1" applyFont="1" applyBorder="1"/>
    <xf numFmtId="43" fontId="51" fillId="0" borderId="0" xfId="0" applyNumberFormat="1" applyFont="1" applyBorder="1"/>
    <xf numFmtId="0" fontId="46" fillId="0" borderId="13" xfId="0" applyFont="1" applyBorder="1"/>
    <xf numFmtId="40" fontId="7" fillId="0" borderId="13" xfId="1" applyNumberFormat="1" applyFont="1" applyFill="1" applyBorder="1" applyAlignment="1">
      <alignment horizontal="right" vertical="center" wrapText="1"/>
    </xf>
    <xf numFmtId="43" fontId="47" fillId="0" borderId="9" xfId="0" applyNumberFormat="1" applyFont="1" applyBorder="1"/>
    <xf numFmtId="43" fontId="47" fillId="0" borderId="5" xfId="0" applyNumberFormat="1" applyFont="1" applyBorder="1"/>
    <xf numFmtId="40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0" fontId="52" fillId="0" borderId="0" xfId="0" applyFont="1" applyBorder="1"/>
    <xf numFmtId="14" fontId="48" fillId="0" borderId="0" xfId="0" applyNumberFormat="1" applyFont="1" applyBorder="1"/>
    <xf numFmtId="167" fontId="10" fillId="0" borderId="6" xfId="1" applyNumberFormat="1" applyFont="1" applyFill="1" applyBorder="1" applyAlignment="1">
      <alignment horizontal="right" vertical="center" wrapText="1"/>
    </xf>
    <xf numFmtId="167" fontId="10" fillId="0" borderId="9" xfId="1" applyNumberFormat="1" applyFont="1" applyFill="1" applyBorder="1" applyAlignment="1">
      <alignment horizontal="right" vertical="center"/>
    </xf>
    <xf numFmtId="167" fontId="10" fillId="3" borderId="7" xfId="1" applyNumberFormat="1" applyFont="1" applyFill="1" applyBorder="1" applyAlignment="1">
      <alignment horizontal="right" vertical="center"/>
    </xf>
    <xf numFmtId="167" fontId="16" fillId="0" borderId="6" xfId="0" applyNumberFormat="1" applyFont="1" applyFill="1" applyBorder="1" applyAlignment="1">
      <alignment horizontal="right" vertical="center"/>
    </xf>
    <xf numFmtId="167" fontId="16" fillId="4" borderId="6" xfId="0" applyNumberFormat="1" applyFont="1" applyFill="1" applyBorder="1" applyAlignment="1">
      <alignment horizontal="right" vertical="center"/>
    </xf>
    <xf numFmtId="167" fontId="8" fillId="4" borderId="7" xfId="1" applyNumberFormat="1" applyFont="1" applyFill="1" applyBorder="1" applyAlignment="1">
      <alignment horizontal="right" vertical="center"/>
    </xf>
    <xf numFmtId="167" fontId="15" fillId="0" borderId="4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5" fillId="3" borderId="5" xfId="0" applyNumberFormat="1" applyFont="1" applyFill="1" applyBorder="1" applyAlignment="1">
      <alignment horizontal="right"/>
    </xf>
    <xf numFmtId="167" fontId="15" fillId="4" borderId="6" xfId="0" applyNumberFormat="1" applyFont="1" applyFill="1" applyBorder="1" applyAlignment="1">
      <alignment horizontal="right" vertical="center"/>
    </xf>
    <xf numFmtId="167" fontId="8" fillId="4" borderId="4" xfId="1" applyNumberFormat="1" applyFont="1" applyFill="1" applyBorder="1" applyAlignment="1">
      <alignment horizontal="right" vertical="center"/>
    </xf>
    <xf numFmtId="167" fontId="15" fillId="0" borderId="5" xfId="0" applyNumberFormat="1" applyFont="1" applyFill="1" applyBorder="1" applyAlignment="1">
      <alignment horizontal="right" vertical="center"/>
    </xf>
    <xf numFmtId="167" fontId="15" fillId="0" borderId="10" xfId="0" applyNumberFormat="1" applyFont="1" applyFill="1" applyBorder="1" applyAlignment="1">
      <alignment horizontal="right" vertical="center"/>
    </xf>
    <xf numFmtId="167" fontId="5" fillId="3" borderId="9" xfId="0" applyNumberFormat="1" applyFont="1" applyFill="1" applyBorder="1" applyAlignment="1">
      <alignment horizontal="right"/>
    </xf>
    <xf numFmtId="167" fontId="15" fillId="0" borderId="3" xfId="0" applyNumberFormat="1" applyFont="1" applyFill="1" applyBorder="1" applyAlignment="1">
      <alignment horizontal="right" vertical="center"/>
    </xf>
    <xf numFmtId="167" fontId="5" fillId="3" borderId="0" xfId="0" applyNumberFormat="1" applyFont="1" applyFill="1" applyBorder="1" applyAlignment="1">
      <alignment horizontal="right"/>
    </xf>
    <xf numFmtId="167" fontId="10" fillId="0" borderId="3" xfId="0" applyNumberFormat="1" applyFont="1" applyFill="1" applyBorder="1" applyAlignment="1">
      <alignment horizontal="right" vertical="center"/>
    </xf>
    <xf numFmtId="167" fontId="10" fillId="0" borderId="4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/>
    </xf>
    <xf numFmtId="14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30" fillId="0" borderId="3" xfId="0" applyFont="1" applyBorder="1"/>
    <xf numFmtId="14" fontId="10" fillId="0" borderId="6" xfId="1" applyNumberFormat="1" applyFont="1" applyFill="1" applyBorder="1" applyAlignment="1">
      <alignment horizontal="right" vertical="center" wrapText="1"/>
    </xf>
    <xf numFmtId="14" fontId="10" fillId="0" borderId="9" xfId="1" applyNumberFormat="1" applyFont="1" applyFill="1" applyBorder="1" applyAlignment="1">
      <alignment horizontal="right" vertical="center"/>
    </xf>
    <xf numFmtId="14" fontId="10" fillId="3" borderId="7" xfId="1" applyNumberFormat="1" applyFont="1" applyFill="1" applyBorder="1" applyAlignment="1">
      <alignment horizontal="right" vertical="center"/>
    </xf>
    <xf numFmtId="14" fontId="16" fillId="0" borderId="6" xfId="0" applyNumberFormat="1" applyFont="1" applyFill="1" applyBorder="1" applyAlignment="1">
      <alignment horizontal="right" vertical="center"/>
    </xf>
    <xf numFmtId="14" fontId="16" fillId="4" borderId="6" xfId="0" applyNumberFormat="1" applyFont="1" applyFill="1" applyBorder="1" applyAlignment="1">
      <alignment horizontal="right" vertical="center"/>
    </xf>
    <xf numFmtId="14" fontId="15" fillId="0" borderId="4" xfId="0" applyNumberFormat="1" applyFont="1" applyFill="1" applyBorder="1" applyAlignment="1">
      <alignment horizontal="right" vertical="center"/>
    </xf>
    <xf numFmtId="14" fontId="15" fillId="0" borderId="0" xfId="0" applyNumberFormat="1" applyFont="1" applyFill="1" applyBorder="1" applyAlignment="1">
      <alignment horizontal="right" vertical="center"/>
    </xf>
    <xf numFmtId="14" fontId="5" fillId="3" borderId="6" xfId="0" applyNumberFormat="1" applyFont="1" applyFill="1" applyBorder="1" applyAlignment="1">
      <alignment horizontal="right"/>
    </xf>
    <xf numFmtId="14" fontId="10" fillId="0" borderId="5" xfId="0" applyNumberFormat="1" applyFont="1" applyFill="1" applyBorder="1" applyAlignment="1">
      <alignment horizontal="right" vertical="center"/>
    </xf>
    <xf numFmtId="14" fontId="10" fillId="0" borderId="4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right"/>
    </xf>
    <xf numFmtId="43" fontId="46" fillId="0" borderId="5" xfId="0" applyNumberFormat="1" applyFont="1" applyBorder="1"/>
    <xf numFmtId="164" fontId="37" fillId="0" borderId="19" xfId="19" applyNumberFormat="1" applyFont="1" applyFill="1" applyBorder="1"/>
    <xf numFmtId="164" fontId="37" fillId="14" borderId="3" xfId="1" applyNumberFormat="1" applyFont="1" applyFill="1" applyBorder="1" applyAlignment="1">
      <alignment horizontal="center"/>
    </xf>
    <xf numFmtId="0" fontId="37" fillId="14" borderId="23" xfId="0" applyFont="1" applyFill="1" applyBorder="1" applyAlignment="1">
      <alignment horizontal="center"/>
    </xf>
    <xf numFmtId="164" fontId="37" fillId="14" borderId="16" xfId="0" applyNumberFormat="1" applyFont="1" applyFill="1" applyBorder="1"/>
    <xf numFmtId="41" fontId="37" fillId="14" borderId="16" xfId="0" applyNumberFormat="1" applyFont="1" applyFill="1" applyBorder="1"/>
    <xf numFmtId="41" fontId="37" fillId="14" borderId="16" xfId="1" applyNumberFormat="1" applyFont="1" applyFill="1" applyBorder="1"/>
    <xf numFmtId="41" fontId="40" fillId="14" borderId="27" xfId="0" applyNumberFormat="1" applyFont="1" applyFill="1" applyBorder="1"/>
    <xf numFmtId="41" fontId="37" fillId="14" borderId="23" xfId="0" applyNumberFormat="1" applyFont="1" applyFill="1" applyBorder="1"/>
    <xf numFmtId="164" fontId="36" fillId="15" borderId="0" xfId="0" quotePrefix="1" applyNumberFormat="1" applyFont="1" applyFill="1" applyBorder="1" applyAlignment="1">
      <alignment horizontal="center"/>
    </xf>
    <xf numFmtId="164" fontId="37" fillId="14" borderId="16" xfId="1" applyNumberFormat="1" applyFont="1" applyFill="1" applyBorder="1" applyAlignment="1">
      <alignment horizontal="center"/>
    </xf>
    <xf numFmtId="0" fontId="37" fillId="0" borderId="0" xfId="19" applyFont="1" applyFill="1" applyBorder="1"/>
    <xf numFmtId="0" fontId="36" fillId="10" borderId="3" xfId="1" applyFont="1" applyFill="1" applyBorder="1"/>
    <xf numFmtId="0" fontId="36" fillId="10" borderId="3" xfId="1" applyFont="1" applyFill="1" applyBorder="1" applyAlignment="1">
      <alignment horizontal="left" wrapText="1"/>
    </xf>
    <xf numFmtId="0" fontId="37" fillId="10" borderId="3" xfId="1" applyFont="1" applyFill="1" applyBorder="1" applyAlignment="1">
      <alignment horizontal="left"/>
    </xf>
    <xf numFmtId="0" fontId="39" fillId="11" borderId="3" xfId="1" applyFont="1" applyFill="1" applyBorder="1"/>
    <xf numFmtId="0" fontId="32" fillId="7" borderId="3" xfId="0" applyFont="1" applyFill="1" applyBorder="1"/>
    <xf numFmtId="164" fontId="36" fillId="15" borderId="3" xfId="0" quotePrefix="1" applyNumberFormat="1" applyFont="1" applyFill="1" applyBorder="1" applyAlignment="1">
      <alignment horizontal="center"/>
    </xf>
    <xf numFmtId="0" fontId="35" fillId="7" borderId="3" xfId="0" applyFont="1" applyFill="1" applyBorder="1"/>
    <xf numFmtId="0" fontId="0" fillId="7" borderId="3" xfId="0" applyFill="1" applyBorder="1"/>
    <xf numFmtId="0" fontId="34" fillId="15" borderId="3" xfId="0" applyFont="1" applyFill="1" applyBorder="1" applyAlignment="1">
      <alignment horizontal="center"/>
    </xf>
    <xf numFmtId="0" fontId="42" fillId="7" borderId="3" xfId="0" applyFont="1" applyFill="1" applyBorder="1" applyAlignment="1">
      <alignment horizontal="center"/>
    </xf>
    <xf numFmtId="0" fontId="0" fillId="15" borderId="3" xfId="0" applyFill="1" applyBorder="1"/>
    <xf numFmtId="0" fontId="34" fillId="7" borderId="3" xfId="0" applyFont="1" applyFill="1" applyBorder="1" applyAlignment="1">
      <alignment horizontal="center"/>
    </xf>
    <xf numFmtId="0" fontId="33" fillId="7" borderId="3" xfId="0" applyFont="1" applyFill="1" applyBorder="1"/>
    <xf numFmtId="38" fontId="0" fillId="15" borderId="3" xfId="0" applyNumberFormat="1" applyFill="1" applyBorder="1"/>
    <xf numFmtId="38" fontId="35" fillId="7" borderId="3" xfId="0" applyNumberFormat="1" applyFont="1" applyFill="1" applyBorder="1"/>
    <xf numFmtId="40" fontId="0" fillId="7" borderId="3" xfId="0" applyNumberFormat="1" applyFill="1" applyBorder="1"/>
    <xf numFmtId="40" fontId="0" fillId="15" borderId="3" xfId="0" applyNumberFormat="1" applyFill="1" applyBorder="1"/>
    <xf numFmtId="41" fontId="37" fillId="10" borderId="25" xfId="0" applyNumberFormat="1" applyFont="1" applyFill="1" applyBorder="1"/>
    <xf numFmtId="0" fontId="37" fillId="14" borderId="3" xfId="1" applyFont="1" applyFill="1" applyBorder="1" applyAlignment="1">
      <alignment horizontal="center"/>
    </xf>
    <xf numFmtId="164" fontId="39" fillId="14" borderId="3" xfId="1" applyNumberFormat="1" applyFont="1" applyFill="1" applyBorder="1" applyAlignment="1">
      <alignment horizontal="center"/>
    </xf>
    <xf numFmtId="0" fontId="53" fillId="10" borderId="3" xfId="1" applyFont="1" applyFill="1" applyBorder="1" applyAlignment="1">
      <alignment horizontal="left"/>
    </xf>
    <xf numFmtId="41" fontId="36" fillId="10" borderId="4" xfId="0" applyNumberFormat="1" applyFont="1" applyFill="1" applyBorder="1"/>
    <xf numFmtId="41" fontId="37" fillId="10" borderId="4" xfId="0" applyNumberFormat="1" applyFont="1" applyFill="1" applyBorder="1"/>
    <xf numFmtId="0" fontId="32" fillId="0" borderId="0" xfId="0" applyFont="1" applyFill="1"/>
    <xf numFmtId="41" fontId="40" fillId="0" borderId="27" xfId="0" applyNumberFormat="1" applyFont="1" applyFill="1" applyBorder="1"/>
    <xf numFmtId="0" fontId="35" fillId="7" borderId="3" xfId="0" applyFont="1" applyFill="1" applyBorder="1" applyAlignment="1">
      <alignment horizontal="left"/>
    </xf>
    <xf numFmtId="0" fontId="32" fillId="15" borderId="3" xfId="0" applyFont="1" applyFill="1" applyBorder="1"/>
    <xf numFmtId="0" fontId="33" fillId="15" borderId="3" xfId="0" applyFont="1" applyFill="1" applyBorder="1"/>
    <xf numFmtId="0" fontId="35" fillId="15" borderId="3" xfId="0" applyFont="1" applyFill="1" applyBorder="1" applyAlignment="1">
      <alignment horizontal="center"/>
    </xf>
    <xf numFmtId="0" fontId="54" fillId="0" borderId="0" xfId="0" applyFont="1" applyBorder="1"/>
    <xf numFmtId="0" fontId="7" fillId="0" borderId="6" xfId="0" applyNumberFormat="1" applyFont="1" applyFill="1" applyBorder="1" applyAlignment="1">
      <alignment horizontal="right" vertical="center"/>
    </xf>
    <xf numFmtId="14" fontId="7" fillId="0" borderId="6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left" wrapText="1"/>
    </xf>
    <xf numFmtId="1" fontId="8" fillId="0" borderId="6" xfId="0" applyNumberFormat="1" applyFont="1" applyFill="1" applyBorder="1" applyAlignment="1">
      <alignment horizontal="right" vertical="center"/>
    </xf>
    <xf numFmtId="168" fontId="7" fillId="0" borderId="6" xfId="0" applyNumberFormat="1" applyFont="1" applyFill="1" applyBorder="1" applyAlignment="1">
      <alignment horizontal="right" vertical="center"/>
    </xf>
    <xf numFmtId="169" fontId="7" fillId="0" borderId="6" xfId="0" applyNumberFormat="1" applyFont="1" applyFill="1" applyBorder="1" applyAlignment="1">
      <alignment horizontal="right" vertical="center"/>
    </xf>
    <xf numFmtId="1" fontId="48" fillId="0" borderId="0" xfId="0" applyNumberFormat="1" applyFont="1" applyBorder="1"/>
    <xf numFmtId="1" fontId="55" fillId="0" borderId="0" xfId="0" applyNumberFormat="1" applyFont="1" applyBorder="1" applyAlignment="1">
      <alignment horizontal="right"/>
    </xf>
    <xf numFmtId="1" fontId="55" fillId="0" borderId="0" xfId="0" quotePrefix="1" applyNumberFormat="1" applyFont="1" applyBorder="1" applyAlignment="1">
      <alignment horizontal="right"/>
    </xf>
    <xf numFmtId="1" fontId="48" fillId="0" borderId="0" xfId="0" quotePrefix="1" applyNumberFormat="1" applyFont="1" applyBorder="1" applyAlignment="1">
      <alignment horizontal="right"/>
    </xf>
    <xf numFmtId="1" fontId="48" fillId="0" borderId="0" xfId="0" applyNumberFormat="1" applyFont="1"/>
    <xf numFmtId="13" fontId="48" fillId="0" borderId="0" xfId="0" applyNumberFormat="1" applyFont="1" applyBorder="1"/>
    <xf numFmtId="0" fontId="8" fillId="0" borderId="4" xfId="0" applyFont="1" applyFill="1" applyBorder="1" applyAlignment="1">
      <alignment horizontal="right" vertical="center"/>
    </xf>
    <xf numFmtId="0" fontId="8" fillId="0" borderId="6" xfId="1" applyNumberFormat="1" applyFont="1" applyFill="1" applyBorder="1" applyAlignment="1">
      <alignment horizontal="right" vertical="center"/>
    </xf>
    <xf numFmtId="40" fontId="16" fillId="0" borderId="6" xfId="0" quotePrefix="1" applyNumberFormat="1" applyFont="1" applyFill="1" applyBorder="1" applyAlignment="1">
      <alignment horizontal="right" vertical="center"/>
    </xf>
    <xf numFmtId="40" fontId="56" fillId="0" borderId="8" xfId="0" applyNumberFormat="1" applyFont="1" applyFill="1" applyBorder="1" applyAlignment="1">
      <alignment horizontal="right" vertical="center"/>
    </xf>
    <xf numFmtId="0" fontId="56" fillId="0" borderId="6" xfId="0" applyNumberFormat="1" applyFont="1" applyFill="1" applyBorder="1" applyAlignment="1">
      <alignment horizontal="right" vertical="center"/>
    </xf>
    <xf numFmtId="40" fontId="56" fillId="0" borderId="6" xfId="0" quotePrefix="1" applyNumberFormat="1" applyFont="1" applyFill="1" applyBorder="1" applyAlignment="1">
      <alignment horizontal="right" vertical="center"/>
    </xf>
    <xf numFmtId="14" fontId="8" fillId="0" borderId="6" xfId="0" quotePrefix="1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30" fillId="0" borderId="0" xfId="0" applyFont="1" applyBorder="1"/>
    <xf numFmtId="43" fontId="46" fillId="0" borderId="4" xfId="0" applyNumberFormat="1" applyFont="1" applyBorder="1"/>
    <xf numFmtId="0" fontId="30" fillId="0" borderId="0" xfId="0" applyFont="1" applyBorder="1" applyAlignment="1">
      <alignment horizontal="right" vertical="top"/>
    </xf>
    <xf numFmtId="49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right" vertical="center"/>
    </xf>
    <xf numFmtId="43" fontId="46" fillId="0" borderId="6" xfId="0" applyNumberFormat="1" applyFont="1" applyBorder="1"/>
    <xf numFmtId="0" fontId="8" fillId="0" borderId="0" xfId="0" applyFont="1" applyFill="1" applyBorder="1" applyAlignment="1">
      <alignment horizontal="left" vertical="center"/>
    </xf>
    <xf numFmtId="43" fontId="37" fillId="14" borderId="16" xfId="0" applyNumberFormat="1" applyFont="1" applyFill="1" applyBorder="1"/>
    <xf numFmtId="0" fontId="35" fillId="15" borderId="3" xfId="0" applyFont="1" applyFill="1" applyBorder="1"/>
    <xf numFmtId="0" fontId="42" fillId="15" borderId="3" xfId="0" applyFont="1" applyFill="1" applyBorder="1" applyAlignment="1">
      <alignment horizontal="center"/>
    </xf>
    <xf numFmtId="38" fontId="35" fillId="15" borderId="3" xfId="0" applyNumberFormat="1" applyFont="1" applyFill="1" applyBorder="1"/>
    <xf numFmtId="0" fontId="37" fillId="15" borderId="0" xfId="0" applyFont="1" applyFill="1" applyBorder="1"/>
    <xf numFmtId="164" fontId="37" fillId="15" borderId="19" xfId="19" applyNumberFormat="1" applyFont="1" applyFill="1" applyBorder="1"/>
    <xf numFmtId="0" fontId="37" fillId="14" borderId="24" xfId="0" applyFont="1" applyFill="1" applyBorder="1" applyAlignment="1">
      <alignment horizontal="center"/>
    </xf>
    <xf numFmtId="164" fontId="37" fillId="14" borderId="23" xfId="0" applyNumberFormat="1" applyFont="1" applyFill="1" applyBorder="1"/>
    <xf numFmtId="0" fontId="35" fillId="15" borderId="0" xfId="0" applyFont="1" applyFill="1" applyBorder="1"/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0" fillId="0" borderId="14" xfId="0" applyBorder="1" applyAlignment="1"/>
    <xf numFmtId="0" fontId="0" fillId="0" borderId="14" xfId="0" applyBorder="1" applyAlignment="1">
      <alignment horizontal="center"/>
    </xf>
  </cellXfs>
  <cellStyles count="20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17" builtinId="9" hidden="1"/>
    <cellStyle name="Good" xfId="19" builtinId="26"/>
    <cellStyle name="Hyperlink" xfId="14" builtinId="8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Hyperlink" xfId="2" builtinId="8" hidden="1"/>
    <cellStyle name="Hyperlink" xfId="16" builtinId="8" hidden="1"/>
    <cellStyle name="Neutral" xfId="1" builtinId="28"/>
    <cellStyle name="Normal" xfId="0" builtinId="0"/>
    <cellStyle name="Note 2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zoomScale="50" zoomScaleNormal="50" workbookViewId="0">
      <selection activeCell="B22" sqref="B22"/>
    </sheetView>
  </sheetViews>
  <sheetFormatPr defaultColWidth="8.85546875" defaultRowHeight="31.5" x14ac:dyDescent="0.5"/>
  <cols>
    <col min="1" max="1" width="75.7109375" style="2" customWidth="1"/>
    <col min="2" max="4" width="40.7109375" style="1" customWidth="1"/>
    <col min="5" max="5" width="50.7109375" style="1" customWidth="1"/>
    <col min="6" max="6" width="75.7109375" style="1" customWidth="1"/>
    <col min="7" max="16384" width="8.85546875" style="1"/>
  </cols>
  <sheetData>
    <row r="1" spans="1:6" s="5" customFormat="1" ht="75" customHeight="1" thickBot="1" x14ac:dyDescent="0.75">
      <c r="A1" s="480" t="s">
        <v>107</v>
      </c>
      <c r="B1" s="480"/>
      <c r="C1" s="480"/>
      <c r="D1" s="480"/>
      <c r="E1" s="481"/>
      <c r="F1" s="224">
        <f ca="1">NOW()</f>
        <v>43727.855025231482</v>
      </c>
    </row>
    <row r="2" spans="1:6" s="3" customFormat="1" ht="40.15" customHeight="1" thickTop="1" x14ac:dyDescent="0.5">
      <c r="A2" s="44" t="s">
        <v>4</v>
      </c>
      <c r="B2" s="45" t="s">
        <v>3</v>
      </c>
      <c r="C2" s="45" t="s">
        <v>78</v>
      </c>
      <c r="D2" s="45" t="s">
        <v>103</v>
      </c>
      <c r="E2" s="45" t="s">
        <v>104</v>
      </c>
      <c r="F2" s="46" t="s">
        <v>76</v>
      </c>
    </row>
    <row r="3" spans="1:6" s="3" customFormat="1" ht="30" customHeight="1" x14ac:dyDescent="0.5">
      <c r="A3" s="47"/>
      <c r="B3" s="48"/>
      <c r="C3" s="48"/>
      <c r="D3" s="48"/>
      <c r="E3" s="48"/>
      <c r="F3" s="49" t="s">
        <v>75</v>
      </c>
    </row>
    <row r="4" spans="1:6" s="3" customFormat="1" ht="30" customHeight="1" x14ac:dyDescent="0.5">
      <c r="A4" s="30"/>
      <c r="B4" s="31"/>
      <c r="C4" s="31"/>
      <c r="D4" s="31"/>
      <c r="E4" s="31"/>
      <c r="F4" s="32"/>
    </row>
    <row r="5" spans="1:6" ht="30" customHeight="1" x14ac:dyDescent="0.35">
      <c r="A5" s="27" t="s">
        <v>97</v>
      </c>
      <c r="B5" s="22">
        <f>+BUS!B3</f>
        <v>5900</v>
      </c>
      <c r="C5" s="22">
        <f>BUS!B68</f>
        <v>2618.5299999999997</v>
      </c>
      <c r="D5" s="22">
        <f>B5-C5</f>
        <v>3281.4700000000003</v>
      </c>
      <c r="E5" s="22">
        <f>IF(D5&gt;0, D5, 0)</f>
        <v>3281.4700000000003</v>
      </c>
      <c r="F5" s="33"/>
    </row>
    <row r="6" spans="1:6" ht="30" customHeight="1" x14ac:dyDescent="0.35">
      <c r="A6" s="28" t="s">
        <v>90</v>
      </c>
      <c r="B6" s="23">
        <f>+HAB!B3</f>
        <v>30000</v>
      </c>
      <c r="C6" s="23">
        <f>HAB!B22</f>
        <v>21000</v>
      </c>
      <c r="D6" s="22">
        <f t="shared" ref="D6:D11" si="0">B6-C6</f>
        <v>9000</v>
      </c>
      <c r="E6" s="22">
        <f t="shared" ref="E6:E11" si="1">IF(D6&gt;0, D6, 0)</f>
        <v>9000</v>
      </c>
      <c r="F6" s="208"/>
    </row>
    <row r="7" spans="1:6" ht="30" customHeight="1" x14ac:dyDescent="0.35">
      <c r="A7" s="28" t="s">
        <v>91</v>
      </c>
      <c r="B7" s="23">
        <f>+WOR!B3</f>
        <v>5400</v>
      </c>
      <c r="C7" s="23">
        <f>WOR!B22</f>
        <v>5255.8</v>
      </c>
      <c r="D7" s="22">
        <f t="shared" si="0"/>
        <v>144.19999999999982</v>
      </c>
      <c r="E7" s="22">
        <f t="shared" si="1"/>
        <v>144.19999999999982</v>
      </c>
      <c r="F7" s="35"/>
    </row>
    <row r="8" spans="1:6" ht="30" customHeight="1" x14ac:dyDescent="0.35">
      <c r="A8" s="28" t="s">
        <v>92</v>
      </c>
      <c r="B8" s="24">
        <f>+DON!B3</f>
        <v>1600</v>
      </c>
      <c r="C8" s="24">
        <f>DON!B20</f>
        <v>1125</v>
      </c>
      <c r="D8" s="22">
        <f t="shared" si="0"/>
        <v>475</v>
      </c>
      <c r="E8" s="22">
        <f t="shared" si="1"/>
        <v>475</v>
      </c>
      <c r="F8" s="35"/>
    </row>
    <row r="9" spans="1:6" ht="30" customHeight="1" x14ac:dyDescent="0.35">
      <c r="A9" s="28" t="s">
        <v>93</v>
      </c>
      <c r="B9" s="23">
        <f>+EDU!B3</f>
        <v>6200</v>
      </c>
      <c r="C9" s="23">
        <f>EDU!B56</f>
        <v>3651.5299999999997</v>
      </c>
      <c r="D9" s="22">
        <f t="shared" si="0"/>
        <v>2548.4700000000003</v>
      </c>
      <c r="E9" s="22">
        <f t="shared" si="1"/>
        <v>2548.4700000000003</v>
      </c>
      <c r="F9" s="35"/>
    </row>
    <row r="10" spans="1:6" ht="30" customHeight="1" x14ac:dyDescent="0.35">
      <c r="A10" s="28" t="s">
        <v>95</v>
      </c>
      <c r="B10" s="24">
        <f>+FUN!B3</f>
        <v>15500</v>
      </c>
      <c r="C10" s="24">
        <f>FUN!B78</f>
        <v>10681.05</v>
      </c>
      <c r="D10" s="22">
        <f t="shared" si="0"/>
        <v>4818.9500000000007</v>
      </c>
      <c r="E10" s="22">
        <f t="shared" si="1"/>
        <v>4818.9500000000007</v>
      </c>
      <c r="F10" s="34"/>
    </row>
    <row r="11" spans="1:6" ht="30" customHeight="1" x14ac:dyDescent="0.35">
      <c r="A11" s="28" t="s">
        <v>94</v>
      </c>
      <c r="B11" s="24">
        <f>+CON!B3</f>
        <v>2000</v>
      </c>
      <c r="C11" s="24">
        <f>CON!B15</f>
        <v>188.34</v>
      </c>
      <c r="D11" s="22">
        <f t="shared" si="0"/>
        <v>1811.66</v>
      </c>
      <c r="E11" s="22">
        <f t="shared" si="1"/>
        <v>1811.66</v>
      </c>
      <c r="F11" s="35"/>
    </row>
    <row r="12" spans="1:6" ht="30" customHeight="1" x14ac:dyDescent="0.35">
      <c r="A12" s="36"/>
      <c r="B12" s="24"/>
      <c r="C12" s="24"/>
      <c r="D12" s="24"/>
      <c r="E12" s="24"/>
      <c r="F12" s="35"/>
    </row>
    <row r="13" spans="1:6" ht="30" customHeight="1" x14ac:dyDescent="0.35">
      <c r="A13" s="37"/>
      <c r="B13" s="38"/>
      <c r="C13" s="38"/>
      <c r="D13" s="38"/>
      <c r="E13" s="38"/>
      <c r="F13" s="39"/>
    </row>
    <row r="14" spans="1:6" ht="30" customHeight="1" x14ac:dyDescent="0.35">
      <c r="A14" s="40"/>
      <c r="B14" s="41"/>
      <c r="C14" s="42"/>
      <c r="D14" s="42"/>
      <c r="E14" s="42"/>
      <c r="F14" s="43"/>
    </row>
    <row r="15" spans="1:6" ht="49.9" customHeight="1" x14ac:dyDescent="0.35">
      <c r="A15" s="29" t="s">
        <v>87</v>
      </c>
      <c r="B15" s="207">
        <f>SUM(B5:B11)</f>
        <v>66600</v>
      </c>
      <c r="C15" s="26">
        <f>SUM(C5:C11)</f>
        <v>44520.25</v>
      </c>
      <c r="D15" s="26">
        <f>SUM(D5:D11)</f>
        <v>22079.750000000004</v>
      </c>
      <c r="E15" s="25">
        <f>SUM(E5:E11)</f>
        <v>22079.750000000004</v>
      </c>
      <c r="F15" s="6"/>
    </row>
    <row r="16" spans="1:6" ht="49.9" customHeight="1" x14ac:dyDescent="0.35">
      <c r="A16" s="204"/>
      <c r="B16" s="205"/>
      <c r="C16" s="206"/>
      <c r="D16" s="206"/>
      <c r="E16" s="206"/>
      <c r="F16" s="209"/>
    </row>
    <row r="17" spans="1:6" ht="30" x14ac:dyDescent="0.4">
      <c r="A17" s="210"/>
      <c r="B17" s="209"/>
      <c r="C17" s="209"/>
      <c r="D17" s="209"/>
      <c r="E17" s="209"/>
      <c r="F17" s="209"/>
    </row>
    <row r="18" spans="1:6" s="212" customFormat="1" ht="75" customHeight="1" x14ac:dyDescent="0.25">
      <c r="A18" s="482" t="s">
        <v>102</v>
      </c>
      <c r="B18" s="483"/>
      <c r="C18" s="483"/>
      <c r="D18" s="483"/>
      <c r="E18" s="483"/>
      <c r="F18" s="211"/>
    </row>
    <row r="19" spans="1:6" s="13" customFormat="1" ht="40.15" customHeight="1" x14ac:dyDescent="0.45">
      <c r="A19" s="214" t="s">
        <v>4</v>
      </c>
      <c r="B19" s="215" t="s">
        <v>89</v>
      </c>
      <c r="C19" s="490" t="s">
        <v>76</v>
      </c>
      <c r="D19" s="490"/>
      <c r="E19" s="490"/>
      <c r="F19" s="213"/>
    </row>
    <row r="20" spans="1:6" s="13" customFormat="1" ht="30" customHeight="1" x14ac:dyDescent="0.45">
      <c r="A20" s="216"/>
      <c r="B20" s="217"/>
      <c r="C20" s="484"/>
      <c r="D20" s="485"/>
      <c r="E20" s="486"/>
      <c r="F20" s="213"/>
    </row>
    <row r="21" spans="1:6" ht="30" customHeight="1" x14ac:dyDescent="0.35">
      <c r="A21" s="218" t="s">
        <v>58</v>
      </c>
      <c r="B21" s="77">
        <f>Accts!F40</f>
        <v>3120.9199999999983</v>
      </c>
      <c r="C21" s="491"/>
      <c r="D21" s="492"/>
      <c r="E21" s="493"/>
      <c r="F21" s="209"/>
    </row>
    <row r="22" spans="1:6" ht="30" customHeight="1" x14ac:dyDescent="0.35">
      <c r="A22" s="218" t="s">
        <v>60</v>
      </c>
      <c r="B22" s="77">
        <f>Accts!F52</f>
        <v>24019.96</v>
      </c>
      <c r="C22" s="491"/>
      <c r="D22" s="492"/>
      <c r="E22" s="493"/>
      <c r="F22" s="209"/>
    </row>
    <row r="23" spans="1:6" ht="30" customHeight="1" x14ac:dyDescent="0.35">
      <c r="A23" s="216"/>
      <c r="B23" s="217"/>
      <c r="C23" s="484"/>
      <c r="D23" s="485"/>
      <c r="E23" s="486"/>
      <c r="F23" s="209"/>
    </row>
    <row r="24" spans="1:6" ht="30" customHeight="1" x14ac:dyDescent="0.35">
      <c r="A24" s="219"/>
      <c r="B24" s="220"/>
      <c r="C24" s="221"/>
      <c r="D24" s="222"/>
      <c r="E24" s="223"/>
      <c r="F24" s="209"/>
    </row>
    <row r="25" spans="1:6" ht="40.15" customHeight="1" x14ac:dyDescent="0.35">
      <c r="A25" s="214" t="s">
        <v>106</v>
      </c>
      <c r="B25" s="168">
        <f>SUM(B21:B22)</f>
        <v>27140.879999999997</v>
      </c>
      <c r="C25" s="491"/>
      <c r="D25" s="492"/>
      <c r="E25" s="493"/>
      <c r="F25" s="209"/>
    </row>
    <row r="26" spans="1:6" ht="27" x14ac:dyDescent="0.35">
      <c r="A26" s="216"/>
      <c r="B26" s="217"/>
      <c r="C26" s="484"/>
      <c r="D26" s="485"/>
      <c r="E26" s="486"/>
      <c r="F26" s="209"/>
    </row>
    <row r="27" spans="1:6" ht="40.15" customHeight="1" x14ac:dyDescent="0.35">
      <c r="A27" s="214" t="s">
        <v>105</v>
      </c>
      <c r="B27" s="168">
        <f>B25-E15</f>
        <v>5061.1299999999937</v>
      </c>
      <c r="C27" s="487"/>
      <c r="D27" s="488"/>
      <c r="E27" s="489"/>
      <c r="F27" s="209"/>
    </row>
  </sheetData>
  <mergeCells count="10">
    <mergeCell ref="A1:E1"/>
    <mergeCell ref="A18:E18"/>
    <mergeCell ref="C26:E26"/>
    <mergeCell ref="C27:E27"/>
    <mergeCell ref="C23:E23"/>
    <mergeCell ref="C19:E19"/>
    <mergeCell ref="C20:E20"/>
    <mergeCell ref="C21:E21"/>
    <mergeCell ref="C22:E22"/>
    <mergeCell ref="C25:E25"/>
  </mergeCells>
  <phoneticPr fontId="4" type="noConversion"/>
  <printOptions gridLines="1"/>
  <pageMargins left="0.7" right="0.7" top="0.75" bottom="0.75" header="0.3" footer="0.3"/>
  <pageSetup scale="3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3"/>
  <sheetViews>
    <sheetView showGridLines="0" zoomScale="40" zoomScaleNormal="40" workbookViewId="0">
      <selection activeCell="B16" sqref="B16:E16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409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19">
        <v>39000</v>
      </c>
      <c r="C3" s="119">
        <v>39000</v>
      </c>
      <c r="D3" s="188"/>
      <c r="E3" s="120"/>
      <c r="F3" s="6"/>
    </row>
    <row r="4" spans="1:6" ht="30" customHeight="1" x14ac:dyDescent="0.35">
      <c r="A4" s="121"/>
      <c r="B4" s="122"/>
      <c r="C4" s="124"/>
      <c r="D4" s="124"/>
      <c r="E4" s="124"/>
      <c r="F4" s="12"/>
    </row>
    <row r="5" spans="1:6" ht="40.15" customHeight="1" x14ac:dyDescent="0.35">
      <c r="A5" s="101" t="s">
        <v>143</v>
      </c>
      <c r="B5" s="66">
        <v>35000</v>
      </c>
      <c r="C5" s="67">
        <f>+C3</f>
        <v>39000</v>
      </c>
      <c r="D5" s="67"/>
      <c r="E5" s="67"/>
      <c r="F5" s="69" t="s">
        <v>74</v>
      </c>
    </row>
    <row r="6" spans="1:6" ht="30" customHeight="1" x14ac:dyDescent="0.35">
      <c r="A6" s="60"/>
      <c r="B6" s="61"/>
      <c r="C6" s="62"/>
      <c r="D6" s="62"/>
      <c r="E6" s="62"/>
      <c r="F6" s="64"/>
    </row>
    <row r="7" spans="1:6" ht="30" customHeight="1" x14ac:dyDescent="0.35">
      <c r="A7" s="351" t="s">
        <v>261</v>
      </c>
      <c r="B7" s="227">
        <v>1456.94</v>
      </c>
      <c r="C7" s="227"/>
      <c r="D7" s="352"/>
      <c r="E7" s="353"/>
      <c r="F7" s="69"/>
    </row>
    <row r="8" spans="1:6" ht="30" customHeight="1" x14ac:dyDescent="0.35">
      <c r="A8" s="351" t="s">
        <v>261</v>
      </c>
      <c r="B8" s="227">
        <v>2461.02</v>
      </c>
      <c r="C8" s="227"/>
      <c r="D8" s="352"/>
      <c r="E8" s="353"/>
      <c r="F8" s="69"/>
    </row>
    <row r="9" spans="1:6" ht="30" customHeight="1" x14ac:dyDescent="0.35">
      <c r="A9" s="70" t="s">
        <v>259</v>
      </c>
      <c r="B9" s="71">
        <v>3665</v>
      </c>
      <c r="C9" s="71"/>
      <c r="D9" s="72"/>
      <c r="E9" s="353">
        <v>43137</v>
      </c>
      <c r="F9" s="69"/>
    </row>
    <row r="10" spans="1:6" ht="30" customHeight="1" x14ac:dyDescent="0.35">
      <c r="A10" s="70" t="s">
        <v>258</v>
      </c>
      <c r="B10" s="71">
        <v>4150</v>
      </c>
      <c r="C10" s="71">
        <v>38207.53</v>
      </c>
      <c r="D10" s="73"/>
      <c r="E10" s="350">
        <v>43153</v>
      </c>
      <c r="F10" s="69"/>
    </row>
    <row r="11" spans="1:6" ht="30" customHeight="1" x14ac:dyDescent="0.35">
      <c r="A11" s="70"/>
      <c r="B11" s="71">
        <v>22174</v>
      </c>
      <c r="C11" s="71"/>
      <c r="D11" s="73"/>
      <c r="E11" s="350"/>
      <c r="F11" s="69"/>
    </row>
    <row r="12" spans="1:6" ht="30" customHeight="1" x14ac:dyDescent="0.35">
      <c r="A12" s="70" t="s">
        <v>380</v>
      </c>
      <c r="B12" s="71">
        <v>500</v>
      </c>
      <c r="C12" s="71"/>
      <c r="D12" s="73"/>
      <c r="E12" s="350">
        <v>43560</v>
      </c>
      <c r="F12" s="69"/>
    </row>
    <row r="13" spans="1:6" ht="30" customHeight="1" x14ac:dyDescent="0.35">
      <c r="A13" s="70"/>
      <c r="B13" s="71">
        <v>3870</v>
      </c>
      <c r="C13" s="71"/>
      <c r="D13" s="73"/>
      <c r="E13" s="350"/>
      <c r="F13" s="69"/>
    </row>
    <row r="14" spans="1:6" ht="30" customHeight="1" x14ac:dyDescent="0.35">
      <c r="A14" s="70" t="s">
        <v>307</v>
      </c>
      <c r="B14" s="71">
        <v>-4000</v>
      </c>
      <c r="C14" s="71">
        <f>+FUN!C33</f>
        <v>-3600</v>
      </c>
      <c r="D14" s="73"/>
      <c r="E14" s="350"/>
      <c r="F14" s="69"/>
    </row>
    <row r="15" spans="1:6" ht="30" customHeight="1" x14ac:dyDescent="0.35">
      <c r="A15" s="70"/>
      <c r="B15" s="71">
        <v>200</v>
      </c>
      <c r="C15" s="71"/>
      <c r="D15" s="73"/>
      <c r="E15" s="350">
        <v>43643</v>
      </c>
      <c r="F15" s="69" t="s">
        <v>410</v>
      </c>
    </row>
    <row r="16" spans="1:6" ht="30" customHeight="1" x14ac:dyDescent="0.35">
      <c r="A16" s="70"/>
      <c r="B16" s="71"/>
      <c r="C16" s="71"/>
      <c r="D16" s="73"/>
      <c r="E16" s="350"/>
      <c r="F16" s="69"/>
    </row>
    <row r="17" spans="1:6" ht="30" customHeight="1" x14ac:dyDescent="0.35">
      <c r="A17" s="70" t="s">
        <v>271</v>
      </c>
      <c r="B17" s="71"/>
      <c r="C17" s="71">
        <v>-495</v>
      </c>
      <c r="D17" s="73"/>
      <c r="E17" s="350">
        <v>43195</v>
      </c>
      <c r="F17" s="69"/>
    </row>
    <row r="18" spans="1:6" ht="30" customHeight="1" x14ac:dyDescent="0.35">
      <c r="A18" s="129"/>
      <c r="B18" s="130"/>
      <c r="C18" s="87"/>
      <c r="D18" s="87"/>
      <c r="E18" s="87"/>
      <c r="F18" s="89"/>
    </row>
    <row r="19" spans="1:6" ht="40.15" customHeight="1" x14ac:dyDescent="0.35">
      <c r="A19" s="179" t="s">
        <v>161</v>
      </c>
      <c r="B19" s="132">
        <f>SUM(B7:B18)</f>
        <v>34476.959999999999</v>
      </c>
      <c r="C19" s="132">
        <f>SUM(C10:C17)</f>
        <v>34112.53</v>
      </c>
      <c r="D19" s="134"/>
      <c r="E19" s="134"/>
      <c r="F19" s="7"/>
    </row>
    <row r="20" spans="1:6" ht="40.15" customHeight="1" x14ac:dyDescent="0.35">
      <c r="A20" s="180" t="s">
        <v>100</v>
      </c>
      <c r="B20" s="152">
        <f>B5-B19</f>
        <v>523.04000000000087</v>
      </c>
      <c r="C20" s="152">
        <f>+C19-C5</f>
        <v>-4887.4700000000012</v>
      </c>
      <c r="D20" s="154"/>
      <c r="E20" s="152"/>
      <c r="F20" s="8"/>
    </row>
    <row r="21" spans="1:6" ht="30" customHeight="1" x14ac:dyDescent="0.5">
      <c r="A21" s="203"/>
      <c r="B21" s="15"/>
      <c r="C21" s="15"/>
      <c r="D21" s="15"/>
      <c r="E21" s="15"/>
      <c r="F21" s="15"/>
    </row>
    <row r="22" spans="1:6" ht="40.15" customHeight="1" x14ac:dyDescent="0.35">
      <c r="A22" s="118" t="s">
        <v>260</v>
      </c>
      <c r="B22" s="164">
        <f>B19</f>
        <v>34476.959999999999</v>
      </c>
      <c r="C22" s="164">
        <f>C19</f>
        <v>34112.53</v>
      </c>
      <c r="D22" s="166"/>
      <c r="E22" s="166"/>
      <c r="F22" s="4"/>
    </row>
    <row r="23" spans="1:6" ht="40.15" customHeight="1" x14ac:dyDescent="0.35">
      <c r="A23" s="90" t="s">
        <v>100</v>
      </c>
      <c r="B23" s="168">
        <f>B3-B22</f>
        <v>4523.0400000000009</v>
      </c>
      <c r="C23" s="168">
        <f>+C20</f>
        <v>-4887.4700000000012</v>
      </c>
      <c r="D23" s="93"/>
      <c r="E23" s="93"/>
      <c r="F23" s="225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8"/>
  <sheetViews>
    <sheetView showGridLines="0" zoomScale="50" zoomScaleNormal="50" workbookViewId="0">
      <selection activeCell="E13" sqref="E13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139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108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19">
        <v>4075</v>
      </c>
      <c r="C3" s="119">
        <v>4075</v>
      </c>
      <c r="D3" s="188"/>
      <c r="E3" s="120"/>
      <c r="F3" s="6"/>
    </row>
    <row r="4" spans="1:6" ht="30" customHeight="1" x14ac:dyDescent="0.35">
      <c r="A4" s="121"/>
      <c r="B4" s="122"/>
      <c r="C4" s="124"/>
      <c r="D4" s="124"/>
      <c r="E4" s="124"/>
      <c r="F4" s="12"/>
    </row>
    <row r="5" spans="1:6" ht="40.15" customHeight="1" x14ac:dyDescent="0.35">
      <c r="A5" s="101" t="s">
        <v>143</v>
      </c>
      <c r="B5" s="66">
        <f>+B3</f>
        <v>4075</v>
      </c>
      <c r="C5" s="67">
        <f>+C3</f>
        <v>4075</v>
      </c>
      <c r="D5" s="67"/>
      <c r="E5" s="67"/>
      <c r="F5" s="69" t="s">
        <v>74</v>
      </c>
    </row>
    <row r="6" spans="1:6" ht="30" customHeight="1" x14ac:dyDescent="0.35">
      <c r="A6" s="60"/>
      <c r="B6" s="61"/>
      <c r="C6" s="62"/>
      <c r="D6" s="62"/>
      <c r="E6" s="62"/>
      <c r="F6" s="64"/>
    </row>
    <row r="7" spans="1:6" ht="30" customHeight="1" x14ac:dyDescent="0.35">
      <c r="A7" s="101"/>
      <c r="B7" s="66"/>
      <c r="C7" s="67"/>
      <c r="D7" s="67"/>
      <c r="E7" s="67"/>
      <c r="F7" s="69"/>
    </row>
    <row r="8" spans="1:6" ht="30" customHeight="1" x14ac:dyDescent="0.35">
      <c r="A8" s="70" t="s">
        <v>140</v>
      </c>
      <c r="B8" s="71"/>
      <c r="C8" s="71">
        <v>2500</v>
      </c>
      <c r="D8" s="73" t="s">
        <v>41</v>
      </c>
      <c r="E8" s="189" t="s">
        <v>81</v>
      </c>
      <c r="F8" s="69"/>
    </row>
    <row r="9" spans="1:6" ht="30" customHeight="1" x14ac:dyDescent="0.35">
      <c r="A9" s="70"/>
      <c r="B9" s="71"/>
      <c r="C9" s="71">
        <v>100</v>
      </c>
      <c r="D9" s="73"/>
      <c r="E9" s="189"/>
      <c r="F9" s="69"/>
    </row>
    <row r="10" spans="1:6" ht="30" customHeight="1" x14ac:dyDescent="0.35">
      <c r="A10" s="70"/>
      <c r="B10" s="71"/>
      <c r="C10" s="71">
        <v>100</v>
      </c>
      <c r="D10" s="73"/>
      <c r="E10" s="189"/>
      <c r="F10" s="69"/>
    </row>
    <row r="11" spans="1:6" ht="30" customHeight="1" x14ac:dyDescent="0.35">
      <c r="A11" s="70" t="s">
        <v>141</v>
      </c>
      <c r="B11" s="71"/>
      <c r="C11" s="71">
        <v>2075</v>
      </c>
      <c r="D11" s="73"/>
      <c r="E11" s="189">
        <v>43286</v>
      </c>
      <c r="F11" s="69"/>
    </row>
    <row r="12" spans="1:6" ht="30" customHeight="1" x14ac:dyDescent="0.35">
      <c r="A12" s="70" t="s">
        <v>141</v>
      </c>
      <c r="B12" s="71">
        <v>2075</v>
      </c>
      <c r="C12" s="72"/>
      <c r="D12" s="73"/>
      <c r="E12" s="189">
        <v>43629</v>
      </c>
      <c r="F12" s="69"/>
    </row>
    <row r="13" spans="1:6" ht="30" customHeight="1" x14ac:dyDescent="0.35">
      <c r="A13" s="129"/>
      <c r="B13" s="130"/>
      <c r="C13" s="87"/>
      <c r="D13" s="87"/>
      <c r="E13" s="87"/>
      <c r="F13" s="89"/>
    </row>
    <row r="14" spans="1:6" ht="40.15" customHeight="1" x14ac:dyDescent="0.35">
      <c r="A14" s="179" t="s">
        <v>161</v>
      </c>
      <c r="B14" s="132">
        <f>SUM(B8:B12)</f>
        <v>2075</v>
      </c>
      <c r="C14" s="132">
        <f>SUM(C8:C12)</f>
        <v>4775</v>
      </c>
      <c r="D14" s="134"/>
      <c r="E14" s="134"/>
      <c r="F14" s="7"/>
    </row>
    <row r="15" spans="1:6" ht="40.15" customHeight="1" x14ac:dyDescent="0.35">
      <c r="A15" s="180" t="s">
        <v>100</v>
      </c>
      <c r="B15" s="152">
        <f>B5-B14</f>
        <v>2000</v>
      </c>
      <c r="C15" s="152">
        <f>C5-C14</f>
        <v>-700</v>
      </c>
      <c r="D15" s="154"/>
      <c r="E15" s="152"/>
      <c r="F15" s="8"/>
    </row>
    <row r="16" spans="1:6" ht="30" customHeight="1" x14ac:dyDescent="0.5">
      <c r="A16" s="203"/>
      <c r="B16" s="15"/>
      <c r="C16" s="15"/>
      <c r="D16" s="15"/>
      <c r="E16" s="15"/>
      <c r="F16" s="15"/>
    </row>
    <row r="17" spans="1:6" ht="40.15" customHeight="1" x14ac:dyDescent="0.35">
      <c r="A17" s="118" t="s">
        <v>161</v>
      </c>
      <c r="B17" s="164">
        <f>B14</f>
        <v>2075</v>
      </c>
      <c r="C17" s="164">
        <f>C14</f>
        <v>4775</v>
      </c>
      <c r="D17" s="166"/>
      <c r="E17" s="166"/>
      <c r="F17" s="4"/>
    </row>
    <row r="18" spans="1:6" ht="40.15" customHeight="1" x14ac:dyDescent="0.35">
      <c r="A18" s="90" t="s">
        <v>100</v>
      </c>
      <c r="B18" s="168">
        <f>B3-B17</f>
        <v>2000</v>
      </c>
      <c r="C18" s="168">
        <f>C3-C17</f>
        <v>-700</v>
      </c>
      <c r="D18" s="93"/>
      <c r="E18" s="93"/>
      <c r="F18" s="225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1"/>
  <sheetViews>
    <sheetView showGridLines="0" topLeftCell="A11" zoomScale="60" zoomScaleNormal="60" workbookViewId="0">
      <selection activeCell="E10" sqref="E10"/>
    </sheetView>
  </sheetViews>
  <sheetFormatPr defaultColWidth="8.85546875" defaultRowHeight="40.15" customHeight="1" x14ac:dyDescent="0.5"/>
  <cols>
    <col min="1" max="1" width="100.7109375" style="2" customWidth="1"/>
    <col min="2" max="4" width="30.7109375" style="1" customWidth="1"/>
    <col min="5" max="5" width="30.7109375" style="40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142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391" t="s">
        <v>80</v>
      </c>
      <c r="F2" s="46" t="s">
        <v>76</v>
      </c>
    </row>
    <row r="3" spans="1:6" ht="75" customHeight="1" x14ac:dyDescent="0.35">
      <c r="A3" s="118" t="s">
        <v>98</v>
      </c>
      <c r="B3" s="119">
        <f>+B5</f>
        <v>0</v>
      </c>
      <c r="C3" s="119">
        <f>+C5</f>
        <v>200</v>
      </c>
      <c r="D3" s="188"/>
      <c r="E3" s="392"/>
      <c r="F3" s="6"/>
    </row>
    <row r="4" spans="1:6" ht="30" customHeight="1" x14ac:dyDescent="0.35">
      <c r="A4" s="121"/>
      <c r="B4" s="122"/>
      <c r="C4" s="124"/>
      <c r="D4" s="124"/>
      <c r="E4" s="393"/>
      <c r="F4" s="12"/>
    </row>
    <row r="5" spans="1:6" ht="40.15" customHeight="1" x14ac:dyDescent="0.35">
      <c r="A5" s="101" t="s">
        <v>143</v>
      </c>
      <c r="B5" s="66">
        <v>0</v>
      </c>
      <c r="C5" s="67">
        <v>200</v>
      </c>
      <c r="D5" s="67"/>
      <c r="E5" s="394"/>
      <c r="F5" s="69" t="s">
        <v>74</v>
      </c>
    </row>
    <row r="6" spans="1:6" ht="30" customHeight="1" x14ac:dyDescent="0.35">
      <c r="A6" s="60"/>
      <c r="B6" s="61"/>
      <c r="C6" s="62"/>
      <c r="D6" s="62"/>
      <c r="E6" s="395"/>
      <c r="F6" s="64"/>
    </row>
    <row r="7" spans="1:6" ht="30" customHeight="1" x14ac:dyDescent="0.35">
      <c r="A7" s="101"/>
      <c r="B7" s="66"/>
      <c r="C7" s="67"/>
      <c r="D7" s="67"/>
      <c r="E7" s="394"/>
      <c r="F7" s="69"/>
    </row>
    <row r="8" spans="1:6" ht="30" customHeight="1" x14ac:dyDescent="0.35">
      <c r="A8" s="70" t="s">
        <v>144</v>
      </c>
      <c r="B8" s="71"/>
      <c r="C8" s="71">
        <v>20</v>
      </c>
      <c r="D8" s="73" t="s">
        <v>41</v>
      </c>
      <c r="E8" s="321" t="s">
        <v>81</v>
      </c>
      <c r="F8" s="69"/>
    </row>
    <row r="9" spans="1:6" ht="30" customHeight="1" x14ac:dyDescent="0.35">
      <c r="A9" s="70" t="s">
        <v>145</v>
      </c>
      <c r="B9" s="71">
        <v>100</v>
      </c>
      <c r="C9" s="71">
        <v>162</v>
      </c>
      <c r="D9" s="73"/>
      <c r="E9" s="321">
        <v>43411</v>
      </c>
      <c r="F9" s="69"/>
    </row>
    <row r="10" spans="1:6" ht="30" customHeight="1" x14ac:dyDescent="0.35">
      <c r="A10" s="70" t="s">
        <v>146</v>
      </c>
      <c r="B10" s="71"/>
      <c r="C10" s="71">
        <v>450</v>
      </c>
      <c r="D10" s="73"/>
      <c r="E10" s="321"/>
      <c r="F10" s="69"/>
    </row>
    <row r="11" spans="1:6" ht="30" customHeight="1" x14ac:dyDescent="0.35">
      <c r="A11" s="70" t="s">
        <v>269</v>
      </c>
      <c r="B11" s="71"/>
      <c r="C11" s="71">
        <v>105</v>
      </c>
      <c r="D11" s="73"/>
      <c r="E11" s="321">
        <v>43209</v>
      </c>
      <c r="F11" s="69"/>
    </row>
    <row r="12" spans="1:6" ht="30" customHeight="1" x14ac:dyDescent="0.35">
      <c r="A12" s="70" t="s">
        <v>280</v>
      </c>
      <c r="B12" s="71"/>
      <c r="C12" s="71">
        <v>50</v>
      </c>
      <c r="D12" s="73">
        <v>5646</v>
      </c>
      <c r="E12" s="321">
        <v>43256</v>
      </c>
      <c r="F12" s="69" t="s">
        <v>281</v>
      </c>
    </row>
    <row r="13" spans="1:6" ht="30" customHeight="1" x14ac:dyDescent="0.35">
      <c r="A13" s="70" t="s">
        <v>282</v>
      </c>
      <c r="B13" s="71"/>
      <c r="C13" s="71">
        <v>733</v>
      </c>
      <c r="D13" s="73"/>
      <c r="E13" s="321">
        <v>43258</v>
      </c>
      <c r="F13" s="69"/>
    </row>
    <row r="14" spans="1:6" ht="30" customHeight="1" x14ac:dyDescent="0.35">
      <c r="A14" s="70" t="s">
        <v>285</v>
      </c>
      <c r="B14" s="71"/>
      <c r="C14" s="71">
        <v>100</v>
      </c>
      <c r="D14" s="73">
        <v>5648</v>
      </c>
      <c r="E14" s="321">
        <v>43256</v>
      </c>
      <c r="F14" s="69" t="s">
        <v>284</v>
      </c>
    </row>
    <row r="15" spans="1:6" ht="30" customHeight="1" x14ac:dyDescent="0.35">
      <c r="A15" s="70" t="s">
        <v>292</v>
      </c>
      <c r="B15" s="71"/>
      <c r="C15" s="71">
        <v>461.45</v>
      </c>
      <c r="D15" s="73"/>
      <c r="E15" s="321">
        <v>43286</v>
      </c>
      <c r="F15" s="69" t="s">
        <v>291</v>
      </c>
    </row>
    <row r="16" spans="1:6" ht="30" customHeight="1" x14ac:dyDescent="0.35">
      <c r="A16" s="129"/>
      <c r="B16" s="130"/>
      <c r="C16" s="87"/>
      <c r="D16" s="87"/>
      <c r="E16" s="335"/>
      <c r="F16" s="89"/>
    </row>
    <row r="17" spans="1:6" ht="40.15" customHeight="1" x14ac:dyDescent="0.35">
      <c r="A17" s="179" t="s">
        <v>162</v>
      </c>
      <c r="B17" s="132">
        <f>SUM(B8:B15)</f>
        <v>100</v>
      </c>
      <c r="C17" s="132">
        <f>SUM(C8:C15)</f>
        <v>2081.4499999999998</v>
      </c>
      <c r="D17" s="134"/>
      <c r="E17" s="396"/>
      <c r="F17" s="7"/>
    </row>
    <row r="18" spans="1:6" ht="40.15" customHeight="1" x14ac:dyDescent="0.35">
      <c r="A18" s="180" t="s">
        <v>100</v>
      </c>
      <c r="B18" s="152">
        <f>B5-B17</f>
        <v>-100</v>
      </c>
      <c r="C18" s="152"/>
      <c r="D18" s="154"/>
      <c r="E18" s="397"/>
      <c r="F18" s="8"/>
    </row>
    <row r="19" spans="1:6" ht="30" customHeight="1" x14ac:dyDescent="0.5">
      <c r="A19" s="203"/>
      <c r="B19" s="15"/>
      <c r="C19" s="15"/>
      <c r="D19" s="15"/>
      <c r="E19" s="398"/>
      <c r="F19" s="15"/>
    </row>
    <row r="20" spans="1:6" ht="40.15" customHeight="1" x14ac:dyDescent="0.35">
      <c r="A20" s="118" t="s">
        <v>161</v>
      </c>
      <c r="B20" s="164">
        <f>B17</f>
        <v>100</v>
      </c>
      <c r="C20" s="166"/>
      <c r="D20" s="166"/>
      <c r="E20" s="399"/>
      <c r="F20" s="4"/>
    </row>
    <row r="21" spans="1:6" ht="40.15" customHeight="1" x14ac:dyDescent="0.35">
      <c r="A21" s="90" t="s">
        <v>100</v>
      </c>
      <c r="B21" s="168">
        <f>B3-B20</f>
        <v>-100</v>
      </c>
      <c r="C21" s="93"/>
      <c r="D21" s="93"/>
      <c r="E21" s="400"/>
      <c r="F21" s="225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D22"/>
  <sheetViews>
    <sheetView workbookViewId="0">
      <selection activeCell="C14" sqref="C14"/>
    </sheetView>
  </sheetViews>
  <sheetFormatPr defaultColWidth="8.85546875" defaultRowHeight="15.75" x14ac:dyDescent="0.25"/>
  <cols>
    <col min="1" max="1" width="30.7109375" style="336" bestFit="1" customWidth="1"/>
    <col min="2" max="2" width="13.7109375" style="336" bestFit="1" customWidth="1"/>
    <col min="3" max="3" width="15.42578125" style="336" bestFit="1" customWidth="1"/>
    <col min="4" max="4" width="11.7109375" style="336" bestFit="1" customWidth="1"/>
    <col min="5" max="16384" width="8.85546875" style="336"/>
  </cols>
  <sheetData>
    <row r="4" spans="1:4" x14ac:dyDescent="0.25">
      <c r="A4" s="336" t="s">
        <v>270</v>
      </c>
    </row>
    <row r="7" spans="1:4" x14ac:dyDescent="0.25">
      <c r="A7" s="356" t="s">
        <v>239</v>
      </c>
      <c r="C7" s="348">
        <f>+Accts!F40</f>
        <v>3120.9199999999983</v>
      </c>
      <c r="D7" s="348"/>
    </row>
    <row r="8" spans="1:4" x14ac:dyDescent="0.25">
      <c r="A8" s="348"/>
      <c r="B8" s="450"/>
      <c r="C8" s="348"/>
      <c r="D8" s="348"/>
    </row>
    <row r="9" spans="1:4" ht="18" x14ac:dyDescent="0.4">
      <c r="A9" s="355" t="s">
        <v>256</v>
      </c>
      <c r="B9" s="450"/>
      <c r="C9" s="348"/>
      <c r="D9" s="348"/>
    </row>
    <row r="10" spans="1:4" x14ac:dyDescent="0.25">
      <c r="A10" s="365"/>
      <c r="B10" s="450"/>
      <c r="C10" s="348"/>
      <c r="D10" s="348"/>
    </row>
    <row r="11" spans="1:4" x14ac:dyDescent="0.25">
      <c r="A11" s="365"/>
      <c r="B11" s="450"/>
      <c r="C11" s="348"/>
      <c r="D11" s="348"/>
    </row>
    <row r="12" spans="1:4" x14ac:dyDescent="0.25">
      <c r="A12" s="365"/>
      <c r="B12" s="450">
        <v>5722</v>
      </c>
      <c r="C12" s="348">
        <v>250</v>
      </c>
      <c r="D12" s="348"/>
    </row>
    <row r="13" spans="1:4" x14ac:dyDescent="0.25">
      <c r="A13" s="365"/>
      <c r="B13" s="451">
        <v>5727</v>
      </c>
      <c r="C13" s="348">
        <v>9000</v>
      </c>
      <c r="D13" s="348"/>
    </row>
    <row r="14" spans="1:4" x14ac:dyDescent="0.25">
      <c r="A14" s="443"/>
      <c r="B14" s="452"/>
      <c r="C14" s="348"/>
      <c r="D14" s="348"/>
    </row>
    <row r="15" spans="1:4" x14ac:dyDescent="0.25">
      <c r="A15" s="349"/>
      <c r="B15" s="453"/>
      <c r="C15" s="354"/>
      <c r="D15" s="455"/>
    </row>
    <row r="16" spans="1:4" x14ac:dyDescent="0.25">
      <c r="A16" s="349"/>
      <c r="B16" s="450"/>
      <c r="C16" s="348"/>
      <c r="D16" s="348"/>
    </row>
    <row r="17" spans="1:4" x14ac:dyDescent="0.25">
      <c r="A17" s="348" t="s">
        <v>330</v>
      </c>
      <c r="B17" s="450"/>
      <c r="C17" s="348">
        <f>SUM(C7:C15)</f>
        <v>12370.919999999998</v>
      </c>
      <c r="D17" s="348"/>
    </row>
    <row r="18" spans="1:4" x14ac:dyDescent="0.25">
      <c r="B18" s="454"/>
      <c r="D18" s="348"/>
    </row>
    <row r="19" spans="1:4" x14ac:dyDescent="0.25">
      <c r="A19" s="356" t="s">
        <v>238</v>
      </c>
      <c r="B19" s="450"/>
      <c r="C19" s="348">
        <v>12370.92</v>
      </c>
      <c r="D19" s="366">
        <v>43724</v>
      </c>
    </row>
    <row r="20" spans="1:4" x14ac:dyDescent="0.25">
      <c r="D20" s="348"/>
    </row>
    <row r="22" spans="1:4" x14ac:dyDescent="0.25">
      <c r="C22" s="336">
        <f>+C17-C19</f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4:H131"/>
  <sheetViews>
    <sheetView workbookViewId="0">
      <selection activeCell="E10" sqref="E10"/>
    </sheetView>
  </sheetViews>
  <sheetFormatPr defaultRowHeight="15" x14ac:dyDescent="0.25"/>
  <cols>
    <col min="1" max="1" width="20.28515625" bestFit="1" customWidth="1"/>
    <col min="2" max="2" width="12.28515625" bestFit="1" customWidth="1"/>
    <col min="3" max="3" width="10.5703125" bestFit="1" customWidth="1"/>
    <col min="5" max="5" width="9.85546875" bestFit="1" customWidth="1"/>
    <col min="8" max="8" width="12.28515625" bestFit="1" customWidth="1"/>
  </cols>
  <sheetData>
    <row r="4" spans="1:8" x14ac:dyDescent="0.25">
      <c r="B4" s="240" t="s">
        <v>165</v>
      </c>
      <c r="E4" s="240" t="s">
        <v>166</v>
      </c>
      <c r="H4" t="s">
        <v>164</v>
      </c>
    </row>
    <row r="5" spans="1:8" x14ac:dyDescent="0.25">
      <c r="B5" s="233" t="s">
        <v>147</v>
      </c>
      <c r="C5" s="233" t="s">
        <v>148</v>
      </c>
      <c r="D5" s="233"/>
      <c r="E5" s="233" t="s">
        <v>147</v>
      </c>
      <c r="F5" s="233" t="s">
        <v>148</v>
      </c>
      <c r="H5" s="233" t="s">
        <v>163</v>
      </c>
    </row>
    <row r="7" spans="1:8" x14ac:dyDescent="0.25">
      <c r="A7" s="232" t="s">
        <v>149</v>
      </c>
    </row>
    <row r="8" spans="1:8" x14ac:dyDescent="0.25">
      <c r="A8" t="s">
        <v>150</v>
      </c>
      <c r="B8" s="239">
        <f>+'BANQ REV'!B3</f>
        <v>39000</v>
      </c>
      <c r="C8" s="234">
        <f>+'BANQ REV'!B22</f>
        <v>34476.959999999999</v>
      </c>
      <c r="E8" s="234">
        <f>+'BANQ REV'!C5</f>
        <v>39000</v>
      </c>
      <c r="H8" s="234">
        <f>+E8-C8</f>
        <v>4523.0400000000009</v>
      </c>
    </row>
    <row r="9" spans="1:8" x14ac:dyDescent="0.25">
      <c r="A9" t="s">
        <v>151</v>
      </c>
      <c r="B9" s="241">
        <f>+'DONATE REV'!B3</f>
        <v>4075</v>
      </c>
      <c r="C9" s="237">
        <f>+'DONATE REV'!B17</f>
        <v>2075</v>
      </c>
      <c r="E9" s="234">
        <f>+'DONATE REV'!C5</f>
        <v>4075</v>
      </c>
      <c r="H9" s="234">
        <f t="shared" ref="H9:H24" si="0">+E9-C9</f>
        <v>2000</v>
      </c>
    </row>
    <row r="10" spans="1:8" x14ac:dyDescent="0.25">
      <c r="A10" t="s">
        <v>152</v>
      </c>
      <c r="B10" s="242">
        <f>+'OTHER REV'!B3</f>
        <v>0</v>
      </c>
      <c r="C10" s="235">
        <f>+'OTHER REV'!B20</f>
        <v>100</v>
      </c>
      <c r="E10" s="235">
        <f>+'OTHER REV'!C17</f>
        <v>2081.4499999999998</v>
      </c>
      <c r="H10" s="235">
        <f t="shared" si="0"/>
        <v>1981.4499999999998</v>
      </c>
    </row>
    <row r="11" spans="1:8" x14ac:dyDescent="0.25">
      <c r="B11" s="234">
        <f>SUM(B8:B10)</f>
        <v>43075</v>
      </c>
      <c r="C11" s="234">
        <f>SUM(C8:C10)</f>
        <v>36651.96</v>
      </c>
      <c r="D11" s="234"/>
      <c r="E11" s="234">
        <f t="shared" ref="E11" si="1">SUM(E8:E10)</f>
        <v>45156.45</v>
      </c>
      <c r="F11" s="234"/>
      <c r="G11" s="234"/>
      <c r="H11" s="234">
        <f t="shared" ref="H11" si="2">SUM(H8:H10)</f>
        <v>8504.4900000000016</v>
      </c>
    </row>
    <row r="12" spans="1:8" x14ac:dyDescent="0.25">
      <c r="H12" s="234"/>
    </row>
    <row r="13" spans="1:8" x14ac:dyDescent="0.25">
      <c r="H13" s="234"/>
    </row>
    <row r="14" spans="1:8" x14ac:dyDescent="0.25">
      <c r="A14" s="232" t="s">
        <v>153</v>
      </c>
      <c r="H14" s="234"/>
    </row>
    <row r="15" spans="1:8" x14ac:dyDescent="0.25">
      <c r="A15" t="s">
        <v>154</v>
      </c>
      <c r="B15" s="239">
        <f>+BUS!B3</f>
        <v>5900</v>
      </c>
      <c r="C15" s="234">
        <f>+BUS!C68</f>
        <v>3161.39</v>
      </c>
      <c r="E15" s="239">
        <f>+BUS!C3</f>
        <v>5900</v>
      </c>
      <c r="H15" s="234">
        <f t="shared" si="0"/>
        <v>2738.61</v>
      </c>
    </row>
    <row r="16" spans="1:8" x14ac:dyDescent="0.25">
      <c r="A16" t="s">
        <v>155</v>
      </c>
      <c r="B16" s="239">
        <f>+HAB!B3</f>
        <v>30000</v>
      </c>
      <c r="C16" s="234">
        <f>+HAB!C22</f>
        <v>19000</v>
      </c>
      <c r="E16" s="239">
        <f>+HAB!C3</f>
        <v>20000</v>
      </c>
      <c r="H16" s="234">
        <f t="shared" si="0"/>
        <v>1000</v>
      </c>
    </row>
    <row r="17" spans="1:8" x14ac:dyDescent="0.25">
      <c r="A17" t="s">
        <v>156</v>
      </c>
      <c r="B17" s="239">
        <f>+WOR!B3</f>
        <v>5400</v>
      </c>
      <c r="C17" s="234">
        <f>+WOR!C22</f>
        <v>202.46</v>
      </c>
      <c r="E17" s="239">
        <f>+WOR!C3</f>
        <v>600</v>
      </c>
      <c r="H17" s="234">
        <f t="shared" si="0"/>
        <v>397.53999999999996</v>
      </c>
    </row>
    <row r="18" spans="1:8" x14ac:dyDescent="0.25">
      <c r="A18" t="s">
        <v>0</v>
      </c>
      <c r="B18" s="239">
        <f>+DON!B3</f>
        <v>1600</v>
      </c>
      <c r="C18" s="234">
        <f>+DON!C20</f>
        <v>525</v>
      </c>
      <c r="E18" s="239">
        <f>+DON!C3</f>
        <v>1500</v>
      </c>
      <c r="H18" s="234">
        <f t="shared" si="0"/>
        <v>975</v>
      </c>
    </row>
    <row r="19" spans="1:8" x14ac:dyDescent="0.25">
      <c r="A19" t="s">
        <v>157</v>
      </c>
      <c r="B19" s="239">
        <f>+EDU!B3</f>
        <v>6200</v>
      </c>
      <c r="C19" s="234">
        <f>+EDU!C56</f>
        <v>1585.54</v>
      </c>
      <c r="E19" s="239">
        <f>+EDU!C3</f>
        <v>5700</v>
      </c>
      <c r="H19" s="234">
        <f t="shared" si="0"/>
        <v>4114.46</v>
      </c>
    </row>
    <row r="20" spans="1:8" x14ac:dyDescent="0.25">
      <c r="A20" t="s">
        <v>159</v>
      </c>
      <c r="B20" s="239">
        <f>+FUN!B3</f>
        <v>15500</v>
      </c>
      <c r="C20" s="234">
        <f>+FUN!C78</f>
        <v>13702.959999999997</v>
      </c>
      <c r="E20" s="239">
        <f>+FUN!C3</f>
        <v>15500</v>
      </c>
      <c r="H20" s="234">
        <f t="shared" si="0"/>
        <v>1797.0400000000027</v>
      </c>
    </row>
    <row r="21" spans="1:8" x14ac:dyDescent="0.25">
      <c r="A21" t="s">
        <v>158</v>
      </c>
      <c r="B21" s="242">
        <f>+CON!B3</f>
        <v>2000</v>
      </c>
      <c r="C21" s="235">
        <f>+CON!C15</f>
        <v>1.32</v>
      </c>
      <c r="E21" s="235">
        <f>+CON!C5</f>
        <v>2000</v>
      </c>
      <c r="H21" s="235">
        <f t="shared" si="0"/>
        <v>1998.68</v>
      </c>
    </row>
    <row r="22" spans="1:8" x14ac:dyDescent="0.25">
      <c r="B22" s="234">
        <f>SUM(B15:B21)</f>
        <v>66600</v>
      </c>
      <c r="C22" s="234">
        <f>SUM(C15:C21)</f>
        <v>38178.67</v>
      </c>
      <c r="D22" s="234"/>
      <c r="E22" s="234">
        <f t="shared" ref="E22" si="3">SUM(E15:E21)</f>
        <v>51200</v>
      </c>
      <c r="H22" s="234">
        <f t="shared" si="0"/>
        <v>13021.330000000002</v>
      </c>
    </row>
    <row r="23" spans="1:8" x14ac:dyDescent="0.25">
      <c r="H23" s="234"/>
    </row>
    <row r="24" spans="1:8" ht="15.75" thickBot="1" x14ac:dyDescent="0.3">
      <c r="A24" t="s">
        <v>160</v>
      </c>
      <c r="B24" s="238">
        <f>+B11-B22</f>
        <v>-23525</v>
      </c>
      <c r="C24" s="238">
        <f>+C11-C22</f>
        <v>-1526.7099999999991</v>
      </c>
      <c r="D24" s="234"/>
      <c r="E24" s="238">
        <f t="shared" ref="E24" si="4">+E11-E22</f>
        <v>-6043.5500000000029</v>
      </c>
      <c r="H24" s="238">
        <f t="shared" si="0"/>
        <v>-4516.8400000000038</v>
      </c>
    </row>
    <row r="25" spans="1:8" ht="15.75" thickTop="1" x14ac:dyDescent="0.25"/>
    <row r="27" spans="1:8" s="281" customFormat="1" x14ac:dyDescent="0.25"/>
    <row r="28" spans="1:8" s="281" customFormat="1" x14ac:dyDescent="0.25">
      <c r="C28" s="281">
        <f>+C22</f>
        <v>38178.67</v>
      </c>
    </row>
    <row r="29" spans="1:8" s="281" customFormat="1" x14ac:dyDescent="0.25">
      <c r="C29" s="281">
        <v>-7200</v>
      </c>
      <c r="D29" s="281" t="s">
        <v>204</v>
      </c>
    </row>
    <row r="30" spans="1:8" s="281" customFormat="1" x14ac:dyDescent="0.25">
      <c r="C30" s="281">
        <v>1000</v>
      </c>
      <c r="D30" s="281" t="s">
        <v>205</v>
      </c>
    </row>
    <row r="31" spans="1:8" s="281" customFormat="1" x14ac:dyDescent="0.25">
      <c r="C31" s="313">
        <v>-35</v>
      </c>
      <c r="D31" s="281" t="s">
        <v>203</v>
      </c>
    </row>
    <row r="32" spans="1:8" s="281" customFormat="1" x14ac:dyDescent="0.25">
      <c r="C32" s="281">
        <f>SUM(C28:C31)</f>
        <v>31943.67</v>
      </c>
      <c r="D32" s="281" t="s">
        <v>206</v>
      </c>
    </row>
    <row r="33" spans="3:4" s="281" customFormat="1" x14ac:dyDescent="0.25">
      <c r="C33" s="281">
        <f>+'17 18 budget board meeting'!F32</f>
        <v>40431.249999999993</v>
      </c>
      <c r="D33" s="281" t="s">
        <v>207</v>
      </c>
    </row>
    <row r="34" spans="3:4" s="281" customFormat="1" x14ac:dyDescent="0.25">
      <c r="C34" s="281">
        <f>+C33-C32</f>
        <v>8487.5799999999945</v>
      </c>
    </row>
    <row r="35" spans="3:4" s="281" customFormat="1" x14ac:dyDescent="0.25"/>
    <row r="36" spans="3:4" s="281" customFormat="1" x14ac:dyDescent="0.25"/>
    <row r="37" spans="3:4" s="281" customFormat="1" x14ac:dyDescent="0.25"/>
    <row r="38" spans="3:4" s="281" customFormat="1" x14ac:dyDescent="0.25"/>
    <row r="39" spans="3:4" s="281" customFormat="1" x14ac:dyDescent="0.25"/>
    <row r="40" spans="3:4" s="281" customFormat="1" x14ac:dyDescent="0.25"/>
    <row r="41" spans="3:4" s="281" customFormat="1" x14ac:dyDescent="0.25"/>
    <row r="42" spans="3:4" s="281" customFormat="1" x14ac:dyDescent="0.25"/>
    <row r="43" spans="3:4" s="281" customFormat="1" x14ac:dyDescent="0.25"/>
    <row r="44" spans="3:4" s="281" customFormat="1" x14ac:dyDescent="0.25"/>
    <row r="45" spans="3:4" s="281" customFormat="1" x14ac:dyDescent="0.25"/>
    <row r="46" spans="3:4" s="281" customFormat="1" x14ac:dyDescent="0.25"/>
    <row r="47" spans="3:4" s="281" customFormat="1" x14ac:dyDescent="0.25"/>
    <row r="48" spans="3:4" s="281" customFormat="1" x14ac:dyDescent="0.25"/>
    <row r="49" s="281" customFormat="1" x14ac:dyDescent="0.25"/>
    <row r="50" s="281" customFormat="1" x14ac:dyDescent="0.25"/>
    <row r="51" s="281" customFormat="1" x14ac:dyDescent="0.25"/>
    <row r="52" s="281" customFormat="1" x14ac:dyDescent="0.25"/>
    <row r="53" s="281" customFormat="1" x14ac:dyDescent="0.25"/>
    <row r="54" s="281" customFormat="1" x14ac:dyDescent="0.25"/>
    <row r="55" s="281" customFormat="1" x14ac:dyDescent="0.25"/>
    <row r="56" s="281" customFormat="1" x14ac:dyDescent="0.25"/>
    <row r="57" s="281" customFormat="1" x14ac:dyDescent="0.25"/>
    <row r="58" s="281" customFormat="1" x14ac:dyDescent="0.25"/>
    <row r="59" s="281" customFormat="1" x14ac:dyDescent="0.25"/>
    <row r="60" s="281" customFormat="1" x14ac:dyDescent="0.25"/>
    <row r="61" s="281" customFormat="1" x14ac:dyDescent="0.25"/>
    <row r="62" s="281" customFormat="1" x14ac:dyDescent="0.25"/>
    <row r="63" s="281" customFormat="1" x14ac:dyDescent="0.25"/>
    <row r="64" s="281" customFormat="1" x14ac:dyDescent="0.25"/>
    <row r="65" s="281" customFormat="1" x14ac:dyDescent="0.25"/>
    <row r="66" s="281" customFormat="1" x14ac:dyDescent="0.25"/>
    <row r="67" s="281" customFormat="1" x14ac:dyDescent="0.25"/>
    <row r="68" s="281" customFormat="1" x14ac:dyDescent="0.25"/>
    <row r="69" s="281" customFormat="1" x14ac:dyDescent="0.25"/>
    <row r="70" s="281" customFormat="1" x14ac:dyDescent="0.25"/>
    <row r="71" s="281" customFormat="1" x14ac:dyDescent="0.25"/>
    <row r="72" s="281" customFormat="1" x14ac:dyDescent="0.25"/>
    <row r="73" s="281" customFormat="1" x14ac:dyDescent="0.25"/>
    <row r="74" s="281" customFormat="1" x14ac:dyDescent="0.25"/>
    <row r="75" s="281" customFormat="1" x14ac:dyDescent="0.25"/>
    <row r="76" s="281" customFormat="1" x14ac:dyDescent="0.25"/>
    <row r="77" s="281" customFormat="1" x14ac:dyDescent="0.25"/>
    <row r="78" s="281" customFormat="1" x14ac:dyDescent="0.25"/>
    <row r="79" s="281" customFormat="1" x14ac:dyDescent="0.25"/>
    <row r="80" s="281" customFormat="1" x14ac:dyDescent="0.25"/>
    <row r="81" s="281" customFormat="1" x14ac:dyDescent="0.25"/>
    <row r="82" s="281" customFormat="1" x14ac:dyDescent="0.25"/>
    <row r="83" s="281" customFormat="1" x14ac:dyDescent="0.25"/>
    <row r="84" s="281" customFormat="1" x14ac:dyDescent="0.25"/>
    <row r="85" s="281" customFormat="1" x14ac:dyDescent="0.25"/>
    <row r="86" s="281" customFormat="1" x14ac:dyDescent="0.25"/>
    <row r="87" s="281" customFormat="1" x14ac:dyDescent="0.25"/>
    <row r="88" s="281" customFormat="1" x14ac:dyDescent="0.25"/>
    <row r="89" s="281" customFormat="1" x14ac:dyDescent="0.25"/>
    <row r="90" s="281" customFormat="1" x14ac:dyDescent="0.25"/>
    <row r="91" s="281" customFormat="1" x14ac:dyDescent="0.25"/>
    <row r="92" s="281" customFormat="1" x14ac:dyDescent="0.25"/>
    <row r="93" s="281" customFormat="1" x14ac:dyDescent="0.25"/>
    <row r="94" s="281" customFormat="1" x14ac:dyDescent="0.25"/>
    <row r="95" s="281" customFormat="1" x14ac:dyDescent="0.25"/>
    <row r="96" s="281" customFormat="1" x14ac:dyDescent="0.25"/>
    <row r="97" s="281" customFormat="1" x14ac:dyDescent="0.25"/>
    <row r="98" s="281" customFormat="1" x14ac:dyDescent="0.25"/>
    <row r="99" s="281" customFormat="1" x14ac:dyDescent="0.25"/>
    <row r="100" s="281" customFormat="1" x14ac:dyDescent="0.25"/>
    <row r="101" s="281" customFormat="1" x14ac:dyDescent="0.25"/>
    <row r="102" s="281" customFormat="1" x14ac:dyDescent="0.25"/>
    <row r="103" s="281" customFormat="1" x14ac:dyDescent="0.25"/>
    <row r="104" s="281" customFormat="1" x14ac:dyDescent="0.25"/>
    <row r="105" s="281" customFormat="1" x14ac:dyDescent="0.25"/>
    <row r="106" s="281" customFormat="1" x14ac:dyDescent="0.25"/>
    <row r="107" s="281" customFormat="1" x14ac:dyDescent="0.25"/>
    <row r="108" s="281" customFormat="1" x14ac:dyDescent="0.25"/>
    <row r="109" s="281" customFormat="1" x14ac:dyDescent="0.25"/>
    <row r="110" s="281" customFormat="1" x14ac:dyDescent="0.25"/>
    <row r="111" s="281" customFormat="1" x14ac:dyDescent="0.25"/>
    <row r="112" s="281" customFormat="1" x14ac:dyDescent="0.25"/>
    <row r="113" s="281" customFormat="1" x14ac:dyDescent="0.25"/>
    <row r="114" s="281" customFormat="1" x14ac:dyDescent="0.25"/>
    <row r="115" s="281" customFormat="1" x14ac:dyDescent="0.25"/>
    <row r="116" s="281" customFormat="1" x14ac:dyDescent="0.25"/>
    <row r="117" s="281" customFormat="1" x14ac:dyDescent="0.25"/>
    <row r="118" s="281" customFormat="1" x14ac:dyDescent="0.25"/>
    <row r="119" s="281" customFormat="1" x14ac:dyDescent="0.25"/>
    <row r="120" s="281" customFormat="1" x14ac:dyDescent="0.25"/>
    <row r="121" s="281" customFormat="1" x14ac:dyDescent="0.25"/>
    <row r="122" s="281" customFormat="1" x14ac:dyDescent="0.25"/>
    <row r="123" s="281" customFormat="1" x14ac:dyDescent="0.25"/>
    <row r="124" s="281" customFormat="1" x14ac:dyDescent="0.25"/>
    <row r="125" s="281" customFormat="1" x14ac:dyDescent="0.25"/>
    <row r="126" s="281" customFormat="1" x14ac:dyDescent="0.25"/>
    <row r="127" s="281" customFormat="1" x14ac:dyDescent="0.25"/>
    <row r="128" s="281" customFormat="1" x14ac:dyDescent="0.25"/>
    <row r="129" s="281" customFormat="1" x14ac:dyDescent="0.25"/>
    <row r="130" s="281" customFormat="1" x14ac:dyDescent="0.25"/>
    <row r="131" s="281" customFormat="1" x14ac:dyDescent="0.25"/>
  </sheetData>
  <pageMargins left="0.7" right="0.7" top="0.75" bottom="0.75" header="0.3" footer="0.3"/>
  <pageSetup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C30"/>
  <sheetViews>
    <sheetView workbookViewId="0">
      <selection activeCell="C31" sqref="C31"/>
    </sheetView>
  </sheetViews>
  <sheetFormatPr defaultRowHeight="15" x14ac:dyDescent="0.25"/>
  <sheetData>
    <row r="4" spans="1:3" x14ac:dyDescent="0.25">
      <c r="A4" t="s">
        <v>221</v>
      </c>
      <c r="B4">
        <v>475</v>
      </c>
    </row>
    <row r="5" spans="1:3" x14ac:dyDescent="0.25">
      <c r="B5">
        <v>474</v>
      </c>
    </row>
    <row r="6" spans="1:3" x14ac:dyDescent="0.25">
      <c r="B6">
        <v>21700</v>
      </c>
    </row>
    <row r="7" spans="1:3" x14ac:dyDescent="0.25">
      <c r="B7">
        <v>350</v>
      </c>
      <c r="C7">
        <f>SUM(B4:B7)</f>
        <v>22999</v>
      </c>
    </row>
    <row r="9" spans="1:3" x14ac:dyDescent="0.25">
      <c r="A9" t="s">
        <v>222</v>
      </c>
      <c r="B9">
        <v>1035</v>
      </c>
    </row>
    <row r="10" spans="1:3" x14ac:dyDescent="0.25">
      <c r="B10">
        <v>500</v>
      </c>
      <c r="C10">
        <f>SUM(B9:B10)</f>
        <v>1535</v>
      </c>
    </row>
    <row r="12" spans="1:3" x14ac:dyDescent="0.25">
      <c r="A12" t="s">
        <v>223</v>
      </c>
      <c r="B12">
        <v>209</v>
      </c>
    </row>
    <row r="13" spans="1:3" x14ac:dyDescent="0.25">
      <c r="B13">
        <v>460</v>
      </c>
      <c r="C13">
        <f>SUM(B12:B13)</f>
        <v>669</v>
      </c>
    </row>
    <row r="15" spans="1:3" x14ac:dyDescent="0.25">
      <c r="A15" t="s">
        <v>224</v>
      </c>
      <c r="C15">
        <v>2220</v>
      </c>
    </row>
    <row r="17" spans="1:3" x14ac:dyDescent="0.25">
      <c r="A17" t="s">
        <v>225</v>
      </c>
      <c r="B17">
        <v>4687</v>
      </c>
    </row>
    <row r="18" spans="1:3" x14ac:dyDescent="0.25">
      <c r="B18">
        <v>1091</v>
      </c>
    </row>
    <row r="19" spans="1:3" x14ac:dyDescent="0.25">
      <c r="B19">
        <v>97</v>
      </c>
      <c r="C19">
        <f>SUM(B17:B19)</f>
        <v>5875</v>
      </c>
    </row>
    <row r="21" spans="1:3" x14ac:dyDescent="0.25">
      <c r="A21" t="s">
        <v>226</v>
      </c>
      <c r="B21">
        <v>6818</v>
      </c>
    </row>
    <row r="22" spans="1:3" x14ac:dyDescent="0.25">
      <c r="B22">
        <v>1310</v>
      </c>
      <c r="C22">
        <f>SUM(B21:B22)</f>
        <v>8128</v>
      </c>
    </row>
    <row r="24" spans="1:3" x14ac:dyDescent="0.25">
      <c r="A24" t="s">
        <v>227</v>
      </c>
      <c r="C24">
        <v>215</v>
      </c>
    </row>
    <row r="26" spans="1:3" x14ac:dyDescent="0.25">
      <c r="A26" t="s">
        <v>228</v>
      </c>
      <c r="C26">
        <v>115</v>
      </c>
    </row>
    <row r="30" spans="1:3" x14ac:dyDescent="0.25">
      <c r="C30">
        <f>SUM(C3:C29)</f>
        <v>41756</v>
      </c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56"/>
  <sheetViews>
    <sheetView topLeftCell="C31" zoomScale="110" zoomScaleNormal="110" workbookViewId="0">
      <selection activeCell="A13" sqref="A1:XFD1048576"/>
    </sheetView>
  </sheetViews>
  <sheetFormatPr defaultColWidth="8.85546875" defaultRowHeight="15" x14ac:dyDescent="0.25"/>
  <cols>
    <col min="1" max="1" width="16.42578125" style="243" customWidth="1"/>
    <col min="2" max="2" width="34" style="243" customWidth="1"/>
    <col min="3" max="3" width="49.7109375" style="243" customWidth="1"/>
    <col min="4" max="4" width="19.140625" style="244" customWidth="1"/>
    <col min="5" max="5" width="13" style="245" customWidth="1"/>
    <col min="6" max="7" width="16.7109375" style="243" customWidth="1"/>
    <col min="8" max="8" width="15.5703125" style="284" bestFit="1" customWidth="1"/>
    <col min="9" max="9" width="16.42578125" style="284" customWidth="1"/>
    <col min="10" max="10" width="15.28515625" style="243" customWidth="1"/>
    <col min="11" max="11" width="10.28515625" style="243" bestFit="1" customWidth="1"/>
    <col min="12" max="16384" width="8.85546875" style="243"/>
  </cols>
  <sheetData>
    <row r="1" spans="1:12" x14ac:dyDescent="0.25">
      <c r="A1" s="243" t="s">
        <v>167</v>
      </c>
      <c r="C1" s="244"/>
      <c r="H1" s="282"/>
    </row>
    <row r="2" spans="1:12" x14ac:dyDescent="0.25">
      <c r="H2" s="282"/>
    </row>
    <row r="3" spans="1:12" x14ac:dyDescent="0.25">
      <c r="A3" s="246"/>
      <c r="B3" s="247"/>
      <c r="C3" s="247"/>
      <c r="D3" s="248"/>
      <c r="E3" s="249"/>
      <c r="F3" s="247"/>
      <c r="G3" s="247"/>
      <c r="H3" s="283"/>
      <c r="I3" s="314"/>
    </row>
    <row r="4" spans="1:12" x14ac:dyDescent="0.25">
      <c r="A4" s="250" t="s">
        <v>168</v>
      </c>
      <c r="B4" s="247"/>
      <c r="C4" s="246"/>
      <c r="D4" s="251"/>
      <c r="E4" s="249"/>
      <c r="F4" s="247"/>
      <c r="G4" s="247"/>
      <c r="H4" s="283"/>
      <c r="I4" s="314"/>
    </row>
    <row r="5" spans="1:12" x14ac:dyDescent="0.25">
      <c r="A5" s="252"/>
      <c r="B5" s="252"/>
      <c r="C5" s="252"/>
      <c r="D5" s="253"/>
      <c r="E5" s="254"/>
      <c r="F5" s="255"/>
      <c r="G5" s="256"/>
      <c r="J5" s="296" t="s">
        <v>194</v>
      </c>
    </row>
    <row r="6" spans="1:12" ht="17.25" x14ac:dyDescent="0.4">
      <c r="A6" s="257" t="s">
        <v>169</v>
      </c>
      <c r="B6" s="258"/>
      <c r="C6" s="258"/>
      <c r="D6" s="259"/>
      <c r="E6" s="260" t="s">
        <v>147</v>
      </c>
      <c r="F6" s="261" t="s">
        <v>170</v>
      </c>
      <c r="G6" s="262" t="s">
        <v>85</v>
      </c>
      <c r="H6" s="317" t="s">
        <v>212</v>
      </c>
      <c r="I6" s="318"/>
      <c r="J6" s="319" t="s">
        <v>195</v>
      </c>
      <c r="K6" s="320" t="s">
        <v>210</v>
      </c>
      <c r="L6" s="320" t="s">
        <v>211</v>
      </c>
    </row>
    <row r="7" spans="1:12" x14ac:dyDescent="0.25">
      <c r="A7" s="263"/>
      <c r="B7" s="264" t="s">
        <v>171</v>
      </c>
      <c r="C7" s="265"/>
      <c r="D7" s="266">
        <f>SUM(E8:E12)</f>
        <v>3300</v>
      </c>
      <c r="E7" s="267"/>
      <c r="F7" s="268"/>
      <c r="G7" s="269"/>
      <c r="H7" s="285"/>
      <c r="I7" s="315"/>
      <c r="J7" s="296"/>
    </row>
    <row r="8" spans="1:12" x14ac:dyDescent="0.25">
      <c r="A8" s="263"/>
      <c r="B8" s="264"/>
      <c r="C8" s="265" t="s">
        <v>172</v>
      </c>
      <c r="D8" s="270"/>
      <c r="E8" s="288">
        <v>1000</v>
      </c>
      <c r="F8" s="289">
        <f>+BUS!B20</f>
        <v>849.13</v>
      </c>
      <c r="G8" s="285">
        <f>+F8-E8</f>
        <v>-150.87</v>
      </c>
      <c r="H8" s="285">
        <v>2500</v>
      </c>
      <c r="I8" s="315"/>
      <c r="J8" s="308">
        <f t="shared" ref="J8:J31" si="0">+H8-E8</f>
        <v>1500</v>
      </c>
      <c r="K8" s="243" t="s">
        <v>213</v>
      </c>
      <c r="L8" s="243" t="s">
        <v>216</v>
      </c>
    </row>
    <row r="9" spans="1:12" x14ac:dyDescent="0.25">
      <c r="A9" s="263"/>
      <c r="B9" s="264"/>
      <c r="C9" s="265" t="s">
        <v>173</v>
      </c>
      <c r="D9" s="270"/>
      <c r="E9" s="288">
        <v>900</v>
      </c>
      <c r="F9" s="289">
        <f>+BUS!B34</f>
        <v>1422.11</v>
      </c>
      <c r="G9" s="285">
        <f t="shared" ref="G9:G31" si="1">+F9-E9</f>
        <v>522.1099999999999</v>
      </c>
      <c r="H9" s="285">
        <v>1300</v>
      </c>
      <c r="I9" s="315"/>
      <c r="J9" s="308">
        <f t="shared" si="0"/>
        <v>400</v>
      </c>
      <c r="K9" s="243" t="s">
        <v>214</v>
      </c>
      <c r="L9" s="243" t="s">
        <v>215</v>
      </c>
    </row>
    <row r="10" spans="1:12" x14ac:dyDescent="0.25">
      <c r="A10" s="263"/>
      <c r="B10" s="264"/>
      <c r="C10" s="265" t="s">
        <v>21</v>
      </c>
      <c r="D10" s="270"/>
      <c r="E10" s="288">
        <v>100</v>
      </c>
      <c r="F10" s="289">
        <f>+BUS!B44</f>
        <v>160.29</v>
      </c>
      <c r="G10" s="285">
        <f t="shared" si="1"/>
        <v>60.289999999999992</v>
      </c>
      <c r="H10" s="285">
        <v>100</v>
      </c>
      <c r="I10" s="315"/>
      <c r="J10" s="308">
        <f t="shared" si="0"/>
        <v>0</v>
      </c>
      <c r="K10" s="243" t="s">
        <v>215</v>
      </c>
      <c r="L10" s="243" t="s">
        <v>214</v>
      </c>
    </row>
    <row r="11" spans="1:12" x14ac:dyDescent="0.25">
      <c r="A11" s="263"/>
      <c r="B11" s="264"/>
      <c r="C11" s="265" t="s">
        <v>174</v>
      </c>
      <c r="D11" s="270"/>
      <c r="E11" s="288">
        <v>300</v>
      </c>
      <c r="F11" s="289">
        <f>+BUS!B49</f>
        <v>0</v>
      </c>
      <c r="G11" s="285">
        <f t="shared" si="1"/>
        <v>-300</v>
      </c>
      <c r="H11" s="285">
        <v>0</v>
      </c>
      <c r="I11" s="315"/>
      <c r="J11" s="308">
        <f t="shared" si="0"/>
        <v>-300</v>
      </c>
      <c r="K11" s="243" t="s">
        <v>213</v>
      </c>
      <c r="L11" s="243" t="s">
        <v>214</v>
      </c>
    </row>
    <row r="12" spans="1:12" x14ac:dyDescent="0.25">
      <c r="A12" s="263"/>
      <c r="B12" s="264"/>
      <c r="C12" s="265" t="s">
        <v>175</v>
      </c>
      <c r="D12" s="270"/>
      <c r="E12" s="288">
        <v>1000</v>
      </c>
      <c r="F12" s="289">
        <f>+BUS!B65</f>
        <v>187</v>
      </c>
      <c r="G12" s="285">
        <f t="shared" si="1"/>
        <v>-813</v>
      </c>
      <c r="H12" s="285">
        <v>2000</v>
      </c>
      <c r="I12" s="315">
        <f>SUM(H8:H12)</f>
        <v>5900</v>
      </c>
      <c r="J12" s="308">
        <f t="shared" si="0"/>
        <v>1000</v>
      </c>
      <c r="K12" s="243" t="s">
        <v>214</v>
      </c>
      <c r="L12" s="243" t="s">
        <v>217</v>
      </c>
    </row>
    <row r="13" spans="1:12" ht="30" x14ac:dyDescent="0.25">
      <c r="A13" s="263"/>
      <c r="B13" s="264" t="s">
        <v>176</v>
      </c>
      <c r="C13" s="265"/>
      <c r="D13" s="271">
        <f>SUM(E14:E16)</f>
        <v>16600</v>
      </c>
      <c r="E13" s="288"/>
      <c r="F13" s="289"/>
      <c r="G13" s="285"/>
      <c r="H13" s="285"/>
      <c r="I13" s="315"/>
      <c r="J13" s="308">
        <f t="shared" si="0"/>
        <v>0</v>
      </c>
    </row>
    <row r="14" spans="1:12" x14ac:dyDescent="0.25">
      <c r="A14" s="263"/>
      <c r="B14" s="264"/>
      <c r="C14" s="265" t="s">
        <v>177</v>
      </c>
      <c r="D14" s="270"/>
      <c r="E14" s="288">
        <v>14000</v>
      </c>
      <c r="F14" s="289">
        <v>14000</v>
      </c>
      <c r="G14" s="285">
        <f t="shared" si="1"/>
        <v>0</v>
      </c>
      <c r="H14" s="285">
        <v>16000</v>
      </c>
      <c r="I14" s="315"/>
      <c r="J14" s="308">
        <f t="shared" si="0"/>
        <v>2000</v>
      </c>
      <c r="K14" s="243" t="s">
        <v>216</v>
      </c>
      <c r="L14" s="243" t="s">
        <v>213</v>
      </c>
    </row>
    <row r="15" spans="1:12" x14ac:dyDescent="0.25">
      <c r="A15" s="263"/>
      <c r="B15" s="264"/>
      <c r="C15" s="265" t="s">
        <v>178</v>
      </c>
      <c r="D15" s="270"/>
      <c r="E15" s="288">
        <v>2000</v>
      </c>
      <c r="F15" s="289">
        <f>+HAB!C26</f>
        <v>4000</v>
      </c>
      <c r="G15" s="285">
        <f t="shared" si="1"/>
        <v>2000</v>
      </c>
      <c r="H15" s="285">
        <v>4000</v>
      </c>
      <c r="I15" s="315"/>
      <c r="J15" s="308">
        <f t="shared" si="0"/>
        <v>2000</v>
      </c>
      <c r="K15" s="243" t="s">
        <v>213</v>
      </c>
      <c r="L15" s="243" t="s">
        <v>214</v>
      </c>
    </row>
    <row r="16" spans="1:12" x14ac:dyDescent="0.25">
      <c r="A16" s="263"/>
      <c r="B16" s="264"/>
      <c r="C16" s="265" t="s">
        <v>179</v>
      </c>
      <c r="D16" s="270"/>
      <c r="E16" s="288">
        <v>600</v>
      </c>
      <c r="F16" s="289">
        <f>+WOR!B19</f>
        <v>5255.8</v>
      </c>
      <c r="G16" s="285">
        <f t="shared" si="1"/>
        <v>4655.8</v>
      </c>
      <c r="H16" s="285">
        <v>600</v>
      </c>
      <c r="I16" s="315"/>
      <c r="J16" s="308">
        <f t="shared" si="0"/>
        <v>0</v>
      </c>
      <c r="K16" s="243" t="s">
        <v>213</v>
      </c>
      <c r="L16" s="243" t="s">
        <v>215</v>
      </c>
    </row>
    <row r="17" spans="1:12" x14ac:dyDescent="0.25">
      <c r="A17" s="263"/>
      <c r="B17" s="264" t="s">
        <v>0</v>
      </c>
      <c r="C17" s="265"/>
      <c r="D17" s="271">
        <f>SUM(E18:E20)</f>
        <v>1500</v>
      </c>
      <c r="E17" s="290"/>
      <c r="F17" s="291"/>
      <c r="G17" s="285"/>
      <c r="H17" s="285"/>
      <c r="I17" s="315"/>
      <c r="J17" s="308">
        <f t="shared" si="0"/>
        <v>0</v>
      </c>
    </row>
    <row r="18" spans="1:12" x14ac:dyDescent="0.25">
      <c r="A18" s="263"/>
      <c r="B18" s="264"/>
      <c r="C18" s="265" t="s">
        <v>180</v>
      </c>
      <c r="D18" s="270"/>
      <c r="E18" s="290">
        <v>500</v>
      </c>
      <c r="F18" s="291">
        <f>+DON!B10</f>
        <v>500</v>
      </c>
      <c r="G18" s="285">
        <f t="shared" si="1"/>
        <v>0</v>
      </c>
      <c r="H18" s="285">
        <v>500</v>
      </c>
      <c r="I18" s="315"/>
      <c r="J18" s="308">
        <f t="shared" si="0"/>
        <v>0</v>
      </c>
      <c r="K18" s="243" t="s">
        <v>214</v>
      </c>
      <c r="L18" s="243" t="s">
        <v>213</v>
      </c>
    </row>
    <row r="19" spans="1:12" x14ac:dyDescent="0.25">
      <c r="A19" s="263"/>
      <c r="B19" s="264"/>
      <c r="C19" s="265" t="s">
        <v>181</v>
      </c>
      <c r="D19" s="270"/>
      <c r="E19" s="290">
        <v>500</v>
      </c>
      <c r="F19" s="291">
        <f>+DON!B11</f>
        <v>500</v>
      </c>
      <c r="G19" s="285">
        <f t="shared" si="1"/>
        <v>0</v>
      </c>
      <c r="H19" s="285">
        <v>500</v>
      </c>
      <c r="I19" s="315"/>
      <c r="J19" s="308">
        <f t="shared" si="0"/>
        <v>0</v>
      </c>
      <c r="K19" s="243" t="s">
        <v>214</v>
      </c>
      <c r="L19" s="243" t="s">
        <v>213</v>
      </c>
    </row>
    <row r="20" spans="1:12" x14ac:dyDescent="0.25">
      <c r="A20" s="263"/>
      <c r="B20" s="264"/>
      <c r="C20" s="265" t="s">
        <v>182</v>
      </c>
      <c r="D20" s="270"/>
      <c r="E20" s="288">
        <v>500</v>
      </c>
      <c r="F20" s="291">
        <f>+DON!B12</f>
        <v>100</v>
      </c>
      <c r="G20" s="285">
        <f t="shared" si="1"/>
        <v>-400</v>
      </c>
      <c r="H20" s="285">
        <v>500</v>
      </c>
      <c r="I20" s="315"/>
      <c r="J20" s="308">
        <f t="shared" si="0"/>
        <v>0</v>
      </c>
      <c r="K20" s="243" t="s">
        <v>214</v>
      </c>
      <c r="L20" s="243" t="s">
        <v>213</v>
      </c>
    </row>
    <row r="21" spans="1:12" x14ac:dyDescent="0.25">
      <c r="A21" s="263"/>
      <c r="B21" s="264" t="s">
        <v>183</v>
      </c>
      <c r="C21" s="265"/>
      <c r="D21" s="271">
        <f>SUM(E22:E24)</f>
        <v>2500</v>
      </c>
      <c r="E21" s="288"/>
      <c r="F21" s="291"/>
      <c r="G21" s="285"/>
      <c r="H21" s="285"/>
      <c r="I21" s="315"/>
      <c r="J21" s="308">
        <f t="shared" si="0"/>
        <v>0</v>
      </c>
    </row>
    <row r="22" spans="1:12" x14ac:dyDescent="0.25">
      <c r="A22" s="263"/>
      <c r="B22" s="264"/>
      <c r="C22" s="265" t="s">
        <v>184</v>
      </c>
      <c r="D22" s="270"/>
      <c r="E22" s="288">
        <v>1000</v>
      </c>
      <c r="F22" s="291">
        <f>+EDU!B12</f>
        <v>550</v>
      </c>
      <c r="G22" s="285">
        <f t="shared" si="1"/>
        <v>-450</v>
      </c>
      <c r="H22" s="285">
        <v>1200</v>
      </c>
      <c r="I22" s="315"/>
      <c r="J22" s="308">
        <f t="shared" si="0"/>
        <v>200</v>
      </c>
      <c r="K22" s="243" t="s">
        <v>215</v>
      </c>
      <c r="L22" s="243" t="s">
        <v>214</v>
      </c>
    </row>
    <row r="23" spans="1:12" x14ac:dyDescent="0.25">
      <c r="A23" s="263"/>
      <c r="B23" s="264"/>
      <c r="C23" s="265" t="s">
        <v>185</v>
      </c>
      <c r="D23" s="270"/>
      <c r="E23" s="288">
        <v>500</v>
      </c>
      <c r="F23" s="291">
        <f>+EDU!B41</f>
        <v>565.82999999999993</v>
      </c>
      <c r="G23" s="285">
        <f t="shared" si="1"/>
        <v>65.829999999999927</v>
      </c>
      <c r="H23" s="285">
        <v>500</v>
      </c>
      <c r="I23" s="315"/>
      <c r="J23" s="308">
        <f t="shared" si="0"/>
        <v>0</v>
      </c>
      <c r="K23" s="243" t="s">
        <v>215</v>
      </c>
      <c r="L23" s="243" t="s">
        <v>216</v>
      </c>
    </row>
    <row r="24" spans="1:12" x14ac:dyDescent="0.25">
      <c r="A24" s="263"/>
      <c r="B24" s="264"/>
      <c r="C24" s="265" t="s">
        <v>186</v>
      </c>
      <c r="D24" s="270"/>
      <c r="E24" s="288">
        <v>1000</v>
      </c>
      <c r="F24" s="291">
        <v>0</v>
      </c>
      <c r="G24" s="285">
        <f t="shared" si="1"/>
        <v>-1000</v>
      </c>
      <c r="H24" s="285">
        <v>3000</v>
      </c>
      <c r="I24" s="315"/>
      <c r="J24" s="308">
        <f t="shared" si="0"/>
        <v>2000</v>
      </c>
      <c r="K24" s="243" t="s">
        <v>215</v>
      </c>
      <c r="L24" s="243" t="s">
        <v>213</v>
      </c>
    </row>
    <row r="25" spans="1:12" x14ac:dyDescent="0.25">
      <c r="A25" s="263"/>
      <c r="B25" s="264" t="s">
        <v>187</v>
      </c>
      <c r="C25" s="265"/>
      <c r="D25" s="271">
        <f>SUM(E26:E28)</f>
        <v>14000</v>
      </c>
      <c r="E25" s="288"/>
      <c r="F25" s="291"/>
      <c r="G25" s="285"/>
      <c r="H25" s="285"/>
      <c r="I25" s="315"/>
      <c r="J25" s="308">
        <f t="shared" si="0"/>
        <v>0</v>
      </c>
    </row>
    <row r="26" spans="1:12" x14ac:dyDescent="0.25">
      <c r="A26" s="263"/>
      <c r="B26" s="264"/>
      <c r="C26" s="265" t="s">
        <v>188</v>
      </c>
      <c r="D26" s="270"/>
      <c r="E26" s="288">
        <v>8000</v>
      </c>
      <c r="F26" s="291">
        <f>+FUN!B35</f>
        <v>5996.05</v>
      </c>
      <c r="G26" s="285">
        <f t="shared" si="1"/>
        <v>-2003.9499999999998</v>
      </c>
      <c r="H26" s="285">
        <v>8000</v>
      </c>
      <c r="I26" s="315"/>
      <c r="J26" s="308">
        <f t="shared" si="0"/>
        <v>0</v>
      </c>
      <c r="K26" s="243" t="s">
        <v>214</v>
      </c>
      <c r="L26" s="243" t="s">
        <v>217</v>
      </c>
    </row>
    <row r="27" spans="1:12" x14ac:dyDescent="0.25">
      <c r="A27" s="263"/>
      <c r="B27" s="264"/>
      <c r="C27" s="265" t="s">
        <v>189</v>
      </c>
      <c r="D27" s="270"/>
      <c r="E27" s="288">
        <v>1500</v>
      </c>
      <c r="F27" s="291">
        <f>+FUN!B66</f>
        <v>1093</v>
      </c>
      <c r="G27" s="285">
        <f t="shared" si="1"/>
        <v>-407</v>
      </c>
      <c r="H27" s="285">
        <v>2500</v>
      </c>
      <c r="I27" s="315"/>
      <c r="J27" s="308">
        <f t="shared" si="0"/>
        <v>1000</v>
      </c>
      <c r="K27" s="243" t="s">
        <v>213</v>
      </c>
      <c r="L27" s="243" t="s">
        <v>217</v>
      </c>
    </row>
    <row r="28" spans="1:12" x14ac:dyDescent="0.25">
      <c r="A28" s="263"/>
      <c r="B28" s="264"/>
      <c r="C28" s="265" t="s">
        <v>190</v>
      </c>
      <c r="D28" s="270"/>
      <c r="E28" s="288">
        <v>4500</v>
      </c>
      <c r="F28" s="291">
        <f>+FUN!B75</f>
        <v>3592</v>
      </c>
      <c r="G28" s="285">
        <f t="shared" si="1"/>
        <v>-908</v>
      </c>
      <c r="H28" s="285">
        <v>5000</v>
      </c>
      <c r="I28" s="315"/>
      <c r="J28" s="308">
        <f t="shared" si="0"/>
        <v>500</v>
      </c>
      <c r="K28" s="243" t="s">
        <v>214</v>
      </c>
      <c r="L28" s="243" t="s">
        <v>215</v>
      </c>
    </row>
    <row r="29" spans="1:12" x14ac:dyDescent="0.25">
      <c r="A29" s="263"/>
      <c r="B29" s="264" t="s">
        <v>152</v>
      </c>
      <c r="C29" s="265"/>
      <c r="D29" s="271">
        <f>SUM(E30:E31)</f>
        <v>2500</v>
      </c>
      <c r="E29" s="288"/>
      <c r="F29" s="291"/>
      <c r="G29" s="285"/>
      <c r="H29" s="285"/>
      <c r="I29" s="315"/>
      <c r="J29" s="308">
        <f t="shared" si="0"/>
        <v>0</v>
      </c>
    </row>
    <row r="30" spans="1:12" x14ac:dyDescent="0.25">
      <c r="A30" s="263"/>
      <c r="B30" s="264"/>
      <c r="C30" s="265" t="s">
        <v>191</v>
      </c>
      <c r="D30" s="270"/>
      <c r="E30" s="288">
        <v>500</v>
      </c>
      <c r="F30" s="291">
        <f>+EDU!B30</f>
        <v>1471.7</v>
      </c>
      <c r="G30" s="285">
        <f t="shared" si="1"/>
        <v>971.7</v>
      </c>
      <c r="H30" s="285">
        <v>1000</v>
      </c>
      <c r="I30" s="315"/>
      <c r="J30" s="308">
        <f t="shared" si="0"/>
        <v>500</v>
      </c>
      <c r="K30" s="243" t="s">
        <v>213</v>
      </c>
      <c r="L30" s="243" t="s">
        <v>217</v>
      </c>
    </row>
    <row r="31" spans="1:12" ht="15.75" thickBot="1" x14ac:dyDescent="0.3">
      <c r="A31" s="263"/>
      <c r="B31" s="264"/>
      <c r="C31" s="265" t="s">
        <v>192</v>
      </c>
      <c r="D31" s="270"/>
      <c r="E31" s="288">
        <v>2000</v>
      </c>
      <c r="F31" s="291">
        <f>+CON!B12</f>
        <v>188.34</v>
      </c>
      <c r="G31" s="285">
        <f t="shared" si="1"/>
        <v>-1811.66</v>
      </c>
      <c r="H31" s="285">
        <v>2000</v>
      </c>
      <c r="I31" s="315"/>
      <c r="J31" s="309">
        <f t="shared" si="0"/>
        <v>0</v>
      </c>
      <c r="K31" s="243" t="s">
        <v>214</v>
      </c>
      <c r="L31" s="243" t="s">
        <v>216</v>
      </c>
    </row>
    <row r="32" spans="1:12" ht="15.75" thickTop="1" x14ac:dyDescent="0.25">
      <c r="A32" s="272"/>
      <c r="B32" s="273" t="s">
        <v>77</v>
      </c>
      <c r="C32" s="272"/>
      <c r="D32" s="312">
        <f t="shared" ref="D32:J32" si="2">SUM(D7:D31)</f>
        <v>40400</v>
      </c>
      <c r="E32" s="286">
        <f t="shared" si="2"/>
        <v>40400</v>
      </c>
      <c r="F32" s="286">
        <f t="shared" si="2"/>
        <v>40431.249999999993</v>
      </c>
      <c r="G32" s="286">
        <f t="shared" si="2"/>
        <v>31.25</v>
      </c>
      <c r="H32" s="286">
        <f t="shared" si="2"/>
        <v>51200</v>
      </c>
      <c r="I32" s="286"/>
      <c r="J32" s="286">
        <f t="shared" si="2"/>
        <v>10800</v>
      </c>
      <c r="K32" s="243" t="s">
        <v>216</v>
      </c>
      <c r="L32" s="243" t="s">
        <v>214</v>
      </c>
    </row>
    <row r="33" spans="1:11" x14ac:dyDescent="0.25">
      <c r="A33" s="274"/>
      <c r="B33" s="275"/>
      <c r="C33" s="275"/>
      <c r="D33" s="276"/>
      <c r="E33" s="277"/>
      <c r="F33" s="278"/>
      <c r="G33" s="279"/>
      <c r="H33" s="287"/>
      <c r="I33" s="287"/>
      <c r="J33" s="287"/>
      <c r="K33" s="245"/>
    </row>
    <row r="36" spans="1:11" x14ac:dyDescent="0.25">
      <c r="D36" s="293" t="s">
        <v>199</v>
      </c>
      <c r="E36" s="294" t="s">
        <v>165</v>
      </c>
      <c r="F36" s="295"/>
      <c r="G36" s="296"/>
      <c r="H36" s="297"/>
      <c r="I36" s="297"/>
      <c r="J36" s="236"/>
    </row>
    <row r="37" spans="1:11" x14ac:dyDescent="0.25">
      <c r="D37" s="297"/>
      <c r="E37" s="298" t="s">
        <v>147</v>
      </c>
      <c r="F37" s="298" t="s">
        <v>148</v>
      </c>
      <c r="G37" s="299" t="s">
        <v>85</v>
      </c>
      <c r="H37" s="293" t="s">
        <v>166</v>
      </c>
      <c r="I37" s="293"/>
      <c r="J37" s="292"/>
    </row>
    <row r="38" spans="1:11" x14ac:dyDescent="0.25">
      <c r="D38" s="297"/>
      <c r="E38" s="297"/>
      <c r="F38" s="297"/>
      <c r="G38" s="296"/>
      <c r="H38" s="298" t="s">
        <v>147</v>
      </c>
      <c r="I38" s="298"/>
      <c r="J38" s="236"/>
    </row>
    <row r="39" spans="1:11" x14ac:dyDescent="0.25">
      <c r="D39" s="300" t="s">
        <v>149</v>
      </c>
      <c r="E39" s="297"/>
      <c r="F39" s="297"/>
      <c r="G39" s="296"/>
      <c r="H39" s="297"/>
      <c r="I39" s="297"/>
      <c r="J39" s="236"/>
    </row>
    <row r="40" spans="1:11" x14ac:dyDescent="0.25">
      <c r="D40" s="297" t="s">
        <v>150</v>
      </c>
      <c r="E40" s="301">
        <f>+summary!B8</f>
        <v>39000</v>
      </c>
      <c r="F40" s="301">
        <f>+summary!C8</f>
        <v>34476.959999999999</v>
      </c>
      <c r="G40" s="302">
        <f>+F40-E40</f>
        <v>-4523.0400000000009</v>
      </c>
      <c r="H40" s="303">
        <f>+summary!E8</f>
        <v>39000</v>
      </c>
      <c r="I40" s="303"/>
      <c r="J40" s="237"/>
    </row>
    <row r="41" spans="1:11" x14ac:dyDescent="0.25">
      <c r="D41" s="297" t="s">
        <v>151</v>
      </c>
      <c r="E41" s="301">
        <f>+summary!B9</f>
        <v>4075</v>
      </c>
      <c r="F41" s="301">
        <f>+summary!C9</f>
        <v>2075</v>
      </c>
      <c r="G41" s="302">
        <f t="shared" ref="G41:G43" si="3">+F41-E41</f>
        <v>-2000</v>
      </c>
      <c r="H41" s="303">
        <f>+summary!E9</f>
        <v>4075</v>
      </c>
      <c r="I41" s="303"/>
      <c r="J41" s="237"/>
    </row>
    <row r="42" spans="1:11" x14ac:dyDescent="0.25">
      <c r="D42" s="297" t="s">
        <v>152</v>
      </c>
      <c r="E42" s="304">
        <f>+summary!B10</f>
        <v>0</v>
      </c>
      <c r="F42" s="304">
        <f>+summary!C10</f>
        <v>100</v>
      </c>
      <c r="G42" s="305">
        <f t="shared" si="3"/>
        <v>100</v>
      </c>
      <c r="H42" s="306">
        <f>+summary!E10</f>
        <v>2081.4499999999998</v>
      </c>
      <c r="I42" s="316"/>
      <c r="J42" s="237"/>
    </row>
    <row r="43" spans="1:11" x14ac:dyDescent="0.25">
      <c r="B43"/>
      <c r="D43" s="307"/>
      <c r="E43" s="303">
        <f>SUM(E40:E42)</f>
        <v>43075</v>
      </c>
      <c r="F43" s="303">
        <f>SUM(F40:F42)</f>
        <v>36651.96</v>
      </c>
      <c r="G43" s="302">
        <f t="shared" si="3"/>
        <v>-6423.0400000000009</v>
      </c>
      <c r="H43" s="303">
        <f t="shared" ref="H43" si="4">SUM(H40:H42)</f>
        <v>45156.45</v>
      </c>
      <c r="I43" s="303"/>
      <c r="J43" s="237"/>
    </row>
    <row r="46" spans="1:11" x14ac:dyDescent="0.25">
      <c r="F46" s="296" t="s">
        <v>196</v>
      </c>
      <c r="G46" s="296"/>
      <c r="H46" s="308"/>
      <c r="I46" s="308"/>
    </row>
    <row r="47" spans="1:11" x14ac:dyDescent="0.25">
      <c r="F47" s="296" t="s">
        <v>197</v>
      </c>
      <c r="G47" s="296"/>
      <c r="H47" s="308">
        <v>1433.87</v>
      </c>
      <c r="I47" s="308"/>
    </row>
    <row r="48" spans="1:11" x14ac:dyDescent="0.25">
      <c r="F48" s="296" t="s">
        <v>198</v>
      </c>
      <c r="G48" s="296"/>
      <c r="H48" s="310">
        <v>26183</v>
      </c>
      <c r="I48" s="308"/>
    </row>
    <row r="49" spans="3:9" x14ac:dyDescent="0.25">
      <c r="F49" s="296"/>
      <c r="G49" s="296"/>
      <c r="H49" s="308">
        <f>SUM(H47:H48)</f>
        <v>27616.87</v>
      </c>
      <c r="I49" s="308"/>
    </row>
    <row r="50" spans="3:9" x14ac:dyDescent="0.25">
      <c r="F50" s="296" t="s">
        <v>200</v>
      </c>
      <c r="G50" s="296"/>
      <c r="H50" s="308">
        <f>-H32</f>
        <v>-51200</v>
      </c>
      <c r="I50" s="308"/>
    </row>
    <row r="51" spans="3:9" x14ac:dyDescent="0.25">
      <c r="F51" s="296" t="s">
        <v>201</v>
      </c>
      <c r="G51" s="296"/>
      <c r="H51" s="310">
        <f>+H43</f>
        <v>45156.45</v>
      </c>
      <c r="I51" s="308"/>
    </row>
    <row r="52" spans="3:9" ht="15.75" thickBot="1" x14ac:dyDescent="0.3">
      <c r="F52" s="296" t="s">
        <v>202</v>
      </c>
      <c r="G52" s="296"/>
      <c r="H52" s="311">
        <f>SUM(H49:H51)</f>
        <v>21573.319999999996</v>
      </c>
      <c r="I52" s="308"/>
    </row>
    <row r="53" spans="3:9" ht="15.75" thickTop="1" x14ac:dyDescent="0.25"/>
    <row r="54" spans="3:9" x14ac:dyDescent="0.25">
      <c r="C54" s="280"/>
    </row>
    <row r="56" spans="3:9" x14ac:dyDescent="0.25">
      <c r="C56" s="280"/>
    </row>
  </sheetData>
  <pageMargins left="0.7" right="0.7" top="0.75" bottom="0.75" header="0.3" footer="0.3"/>
  <pageSetup scale="5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67"/>
  <sheetViews>
    <sheetView topLeftCell="A51" workbookViewId="0">
      <selection activeCell="F57" sqref="F57"/>
    </sheetView>
  </sheetViews>
  <sheetFormatPr defaultColWidth="8.85546875" defaultRowHeight="15" x14ac:dyDescent="0.25"/>
  <cols>
    <col min="1" max="1" width="49.7109375" style="243" customWidth="1"/>
    <col min="2" max="2" width="19.140625" style="244" customWidth="1"/>
    <col min="3" max="3" width="13" style="245" customWidth="1"/>
    <col min="4" max="4" width="16.7109375" style="243" customWidth="1"/>
    <col min="5" max="5" width="13.7109375" style="243" customWidth="1"/>
    <col min="6" max="6" width="15.5703125" style="284" bestFit="1" customWidth="1"/>
    <col min="7" max="7" width="16.42578125" style="284" customWidth="1"/>
    <col min="8" max="8" width="4.7109375" style="284" customWidth="1"/>
    <col min="9" max="9" width="10.28515625" style="243" bestFit="1" customWidth="1"/>
    <col min="10" max="16384" width="8.85546875" style="243"/>
  </cols>
  <sheetData>
    <row r="1" spans="1:8" x14ac:dyDescent="0.25">
      <c r="A1" s="243" t="s">
        <v>167</v>
      </c>
      <c r="F1" s="282"/>
    </row>
    <row r="2" spans="1:8" x14ac:dyDescent="0.25">
      <c r="F2" s="282"/>
    </row>
    <row r="3" spans="1:8" x14ac:dyDescent="0.25">
      <c r="A3" s="246"/>
      <c r="B3" s="248"/>
      <c r="C3" s="249"/>
      <c r="D3" s="247"/>
      <c r="E3" s="247"/>
      <c r="F3" s="283"/>
      <c r="G3" s="314"/>
      <c r="H3" s="314"/>
    </row>
    <row r="4" spans="1:8" x14ac:dyDescent="0.25">
      <c r="A4" s="250" t="s">
        <v>295</v>
      </c>
      <c r="B4" s="251"/>
      <c r="C4" s="249"/>
      <c r="D4" s="247"/>
      <c r="E4" s="247"/>
      <c r="F4" s="283"/>
      <c r="G4" s="314"/>
      <c r="H4" s="314"/>
    </row>
    <row r="5" spans="1:8" x14ac:dyDescent="0.25">
      <c r="A5" s="246"/>
      <c r="B5" s="251"/>
      <c r="C5" s="249"/>
      <c r="D5" s="247"/>
      <c r="E5" s="247"/>
      <c r="F5" s="314"/>
      <c r="G5" s="314"/>
      <c r="H5" s="314"/>
    </row>
    <row r="6" spans="1:8" x14ac:dyDescent="0.25">
      <c r="A6" s="418" t="s">
        <v>199</v>
      </c>
      <c r="B6" s="440"/>
      <c r="C6" s="419" t="s">
        <v>296</v>
      </c>
      <c r="D6" s="419" t="s">
        <v>296</v>
      </c>
      <c r="E6" s="420"/>
      <c r="F6" s="421"/>
      <c r="G6" s="314"/>
      <c r="H6" s="314"/>
    </row>
    <row r="7" spans="1:8" x14ac:dyDescent="0.25">
      <c r="A7" s="421"/>
      <c r="B7" s="424"/>
      <c r="C7" s="422" t="s">
        <v>147</v>
      </c>
      <c r="D7" s="422" t="s">
        <v>148</v>
      </c>
      <c r="E7" s="423" t="s">
        <v>85</v>
      </c>
      <c r="F7" s="418" t="s">
        <v>298</v>
      </c>
      <c r="G7" s="314"/>
      <c r="H7" s="314"/>
    </row>
    <row r="8" spans="1:8" x14ac:dyDescent="0.25">
      <c r="A8" s="421"/>
      <c r="B8" s="424"/>
      <c r="C8" s="424"/>
      <c r="D8" s="424"/>
      <c r="E8" s="420"/>
      <c r="F8" s="425" t="s">
        <v>147</v>
      </c>
      <c r="G8" s="314"/>
      <c r="H8" s="314"/>
    </row>
    <row r="9" spans="1:8" x14ac:dyDescent="0.25">
      <c r="A9" s="426"/>
      <c r="B9" s="441"/>
      <c r="C9" s="424"/>
      <c r="D9" s="424"/>
      <c r="E9" s="420"/>
      <c r="F9" s="421"/>
      <c r="G9" s="314"/>
      <c r="H9" s="314"/>
    </row>
    <row r="10" spans="1:8" x14ac:dyDescent="0.25">
      <c r="A10" s="421" t="s">
        <v>150</v>
      </c>
      <c r="B10" s="424"/>
      <c r="C10" s="427">
        <f>+summary!B8</f>
        <v>39000</v>
      </c>
      <c r="D10" s="427">
        <f>+summary!C8</f>
        <v>34476.959999999999</v>
      </c>
      <c r="E10" s="428">
        <f>+D10-C10</f>
        <v>-4523.0400000000009</v>
      </c>
      <c r="F10" s="429">
        <v>35000</v>
      </c>
      <c r="G10" s="314"/>
      <c r="H10" s="314"/>
    </row>
    <row r="11" spans="1:8" x14ac:dyDescent="0.25">
      <c r="A11" s="421" t="s">
        <v>151</v>
      </c>
      <c r="B11" s="424"/>
      <c r="C11" s="427">
        <f>+summary!B9</f>
        <v>4075</v>
      </c>
      <c r="D11" s="427">
        <f>+summary!C9</f>
        <v>2075</v>
      </c>
      <c r="E11" s="428">
        <f t="shared" ref="E11:E13" si="0">+D11-C11</f>
        <v>-2000</v>
      </c>
      <c r="F11" s="429">
        <f>+summary!E9</f>
        <v>4075</v>
      </c>
      <c r="G11" s="314"/>
      <c r="H11" s="314"/>
    </row>
    <row r="12" spans="1:8" x14ac:dyDescent="0.25">
      <c r="A12" s="421" t="s">
        <v>152</v>
      </c>
      <c r="B12" s="424"/>
      <c r="C12" s="427">
        <f>+summary!B10</f>
        <v>0</v>
      </c>
      <c r="D12" s="427">
        <f>+summary!C10</f>
        <v>100</v>
      </c>
      <c r="E12" s="428">
        <f t="shared" si="0"/>
        <v>100</v>
      </c>
      <c r="F12" s="429">
        <v>0</v>
      </c>
      <c r="G12" s="314"/>
      <c r="H12" s="314"/>
    </row>
    <row r="13" spans="1:8" x14ac:dyDescent="0.25">
      <c r="A13" s="439" t="s">
        <v>160</v>
      </c>
      <c r="B13" s="442"/>
      <c r="C13" s="430">
        <f>SUM(C10:C12)</f>
        <v>43075</v>
      </c>
      <c r="D13" s="430">
        <f>SUM(D10:D12)</f>
        <v>36651.96</v>
      </c>
      <c r="E13" s="428">
        <f t="shared" si="0"/>
        <v>-6423.0400000000009</v>
      </c>
      <c r="F13" s="429">
        <f t="shared" ref="F13" si="1">SUM(F10:F12)</f>
        <v>39075</v>
      </c>
      <c r="G13" s="314"/>
      <c r="H13" s="314"/>
    </row>
    <row r="14" spans="1:8" x14ac:dyDescent="0.25">
      <c r="A14" s="246"/>
      <c r="B14" s="251"/>
      <c r="C14" s="249"/>
      <c r="D14" s="247"/>
      <c r="E14" s="247"/>
      <c r="F14" s="314"/>
      <c r="G14" s="314"/>
      <c r="H14" s="314"/>
    </row>
    <row r="15" spans="1:8" x14ac:dyDescent="0.25">
      <c r="A15" s="246"/>
      <c r="B15" s="251"/>
      <c r="C15" s="249"/>
      <c r="D15" s="247"/>
      <c r="E15" s="247"/>
      <c r="F15" s="314"/>
      <c r="G15" s="314"/>
      <c r="H15" s="314"/>
    </row>
    <row r="16" spans="1:8" x14ac:dyDescent="0.25">
      <c r="A16" s="413"/>
      <c r="B16" s="411" t="s">
        <v>296</v>
      </c>
      <c r="C16" s="411" t="s">
        <v>296</v>
      </c>
      <c r="D16" s="411" t="s">
        <v>296</v>
      </c>
      <c r="E16" s="403"/>
    </row>
    <row r="17" spans="1:11" ht="17.25" x14ac:dyDescent="0.4">
      <c r="A17" s="414" t="s">
        <v>169</v>
      </c>
      <c r="B17" s="432"/>
      <c r="C17" s="412" t="s">
        <v>147</v>
      </c>
      <c r="D17" s="405" t="s">
        <v>170</v>
      </c>
      <c r="E17" s="262" t="s">
        <v>85</v>
      </c>
      <c r="F17" s="293" t="s">
        <v>298</v>
      </c>
      <c r="G17" s="293" t="s">
        <v>298</v>
      </c>
      <c r="H17" s="437"/>
      <c r="J17" s="320" t="s">
        <v>210</v>
      </c>
      <c r="K17" s="320" t="s">
        <v>211</v>
      </c>
    </row>
    <row r="18" spans="1:11" x14ac:dyDescent="0.25">
      <c r="A18" s="415" t="s">
        <v>171</v>
      </c>
      <c r="B18" s="404">
        <f>SUM(C19:C23)</f>
        <v>5900</v>
      </c>
      <c r="C18" s="406"/>
      <c r="D18" s="406"/>
      <c r="E18" s="269"/>
      <c r="F18" s="431"/>
      <c r="G18" s="435">
        <f>SUM(F19:F23)</f>
        <v>5900</v>
      </c>
      <c r="H18" s="314"/>
    </row>
    <row r="19" spans="1:11" x14ac:dyDescent="0.25">
      <c r="A19" s="416" t="s">
        <v>303</v>
      </c>
      <c r="B19" s="432"/>
      <c r="C19" s="410">
        <v>2500</v>
      </c>
      <c r="D19" s="407">
        <f>+BUS!B20</f>
        <v>849.13</v>
      </c>
      <c r="E19" s="285">
        <f>+D19-C19</f>
        <v>-1650.87</v>
      </c>
      <c r="F19" s="431">
        <v>2500</v>
      </c>
      <c r="G19" s="436"/>
      <c r="H19" s="314"/>
    </row>
    <row r="20" spans="1:11" x14ac:dyDescent="0.25">
      <c r="A20" s="416" t="s">
        <v>173</v>
      </c>
      <c r="B20" s="432"/>
      <c r="C20" s="410">
        <v>1300</v>
      </c>
      <c r="D20" s="407">
        <f>+BUS!B34</f>
        <v>1422.11</v>
      </c>
      <c r="E20" s="285">
        <f t="shared" ref="E20:E52" si="2">+D20-C20</f>
        <v>122.1099999999999</v>
      </c>
      <c r="F20" s="431">
        <v>1300</v>
      </c>
      <c r="G20" s="436"/>
      <c r="H20" s="314"/>
    </row>
    <row r="21" spans="1:11" x14ac:dyDescent="0.25">
      <c r="A21" s="416" t="s">
        <v>21</v>
      </c>
      <c r="B21" s="432"/>
      <c r="C21" s="410">
        <v>100</v>
      </c>
      <c r="D21" s="407">
        <f>+BUS!B44</f>
        <v>160.29</v>
      </c>
      <c r="E21" s="285">
        <f t="shared" si="2"/>
        <v>60.289999999999992</v>
      </c>
      <c r="F21" s="431">
        <v>100</v>
      </c>
      <c r="G21" s="436"/>
      <c r="H21" s="314"/>
    </row>
    <row r="22" spans="1:11" x14ac:dyDescent="0.25">
      <c r="A22" s="416" t="s">
        <v>174</v>
      </c>
      <c r="B22" s="432"/>
      <c r="C22" s="410">
        <v>0</v>
      </c>
      <c r="D22" s="407">
        <f>+BUS!B49</f>
        <v>0</v>
      </c>
      <c r="E22" s="285">
        <f t="shared" si="2"/>
        <v>0</v>
      </c>
      <c r="F22" s="431">
        <v>0</v>
      </c>
      <c r="G22" s="436"/>
      <c r="H22" s="314"/>
    </row>
    <row r="23" spans="1:11" x14ac:dyDescent="0.25">
      <c r="A23" s="416" t="s">
        <v>175</v>
      </c>
      <c r="B23" s="432"/>
      <c r="C23" s="410">
        <v>2000</v>
      </c>
      <c r="D23" s="407">
        <f>+BUS!B65</f>
        <v>187</v>
      </c>
      <c r="E23" s="285">
        <f t="shared" si="2"/>
        <v>-1813</v>
      </c>
      <c r="F23" s="431">
        <v>2000</v>
      </c>
      <c r="G23" s="436"/>
      <c r="H23" s="314"/>
    </row>
    <row r="24" spans="1:11" x14ac:dyDescent="0.25">
      <c r="A24" s="416"/>
      <c r="B24" s="432"/>
      <c r="C24" s="410"/>
      <c r="D24" s="407"/>
      <c r="E24" s="285"/>
      <c r="F24" s="431"/>
      <c r="G24" s="436"/>
      <c r="H24" s="314"/>
    </row>
    <row r="25" spans="1:11" x14ac:dyDescent="0.25">
      <c r="A25" s="415" t="s">
        <v>176</v>
      </c>
      <c r="B25" s="404">
        <f>SUM(C26:C28)</f>
        <v>20600</v>
      </c>
      <c r="C25" s="410"/>
      <c r="D25" s="407"/>
      <c r="E25" s="285"/>
      <c r="F25" s="431"/>
      <c r="G25" s="435">
        <f>SUM(F26:F30)</f>
        <v>35400</v>
      </c>
      <c r="H25" s="314"/>
    </row>
    <row r="26" spans="1:11" x14ac:dyDescent="0.25">
      <c r="A26" s="416" t="s">
        <v>177</v>
      </c>
      <c r="B26" s="432"/>
      <c r="C26" s="410">
        <v>16000</v>
      </c>
      <c r="D26" s="407">
        <f>+HAB!B19</f>
        <v>21000</v>
      </c>
      <c r="E26" s="285">
        <f t="shared" si="2"/>
        <v>5000</v>
      </c>
      <c r="F26" s="431">
        <v>16000</v>
      </c>
      <c r="G26" s="436"/>
      <c r="H26" s="314"/>
    </row>
    <row r="27" spans="1:11" x14ac:dyDescent="0.25">
      <c r="A27" s="416" t="s">
        <v>178</v>
      </c>
      <c r="B27" s="432"/>
      <c r="C27" s="410">
        <v>4000</v>
      </c>
      <c r="D27" s="407">
        <f>+HAB!B39</f>
        <v>0</v>
      </c>
      <c r="E27" s="285">
        <f t="shared" si="2"/>
        <v>-4000</v>
      </c>
      <c r="F27" s="431">
        <v>4000</v>
      </c>
      <c r="G27" s="436"/>
      <c r="H27" s="314"/>
    </row>
    <row r="28" spans="1:11" x14ac:dyDescent="0.25">
      <c r="A28" s="416" t="s">
        <v>179</v>
      </c>
      <c r="B28" s="432"/>
      <c r="C28" s="410">
        <v>600</v>
      </c>
      <c r="D28" s="407">
        <f>+WOR!B19</f>
        <v>5255.8</v>
      </c>
      <c r="E28" s="285">
        <f t="shared" si="2"/>
        <v>4655.8</v>
      </c>
      <c r="F28" s="431">
        <v>600</v>
      </c>
      <c r="G28" s="436"/>
      <c r="H28" s="314"/>
    </row>
    <row r="29" spans="1:11" x14ac:dyDescent="0.25">
      <c r="A29" s="434" t="s">
        <v>304</v>
      </c>
      <c r="B29" s="432"/>
      <c r="C29" s="410"/>
      <c r="D29" s="407"/>
      <c r="E29" s="285"/>
      <c r="F29" s="431">
        <v>10000</v>
      </c>
      <c r="G29" s="436"/>
      <c r="H29" s="314"/>
    </row>
    <row r="30" spans="1:11" x14ac:dyDescent="0.25">
      <c r="A30" s="416" t="s">
        <v>308</v>
      </c>
      <c r="B30" s="432"/>
      <c r="C30" s="410"/>
      <c r="D30" s="407"/>
      <c r="E30" s="285"/>
      <c r="F30" s="431">
        <v>4800</v>
      </c>
      <c r="G30" s="436"/>
      <c r="H30" s="314"/>
    </row>
    <row r="31" spans="1:11" x14ac:dyDescent="0.25">
      <c r="A31" s="434"/>
      <c r="B31" s="432"/>
      <c r="C31" s="410"/>
      <c r="D31" s="407"/>
      <c r="E31" s="285"/>
      <c r="F31" s="431"/>
      <c r="G31" s="436"/>
      <c r="H31" s="314"/>
    </row>
    <row r="32" spans="1:11" x14ac:dyDescent="0.25">
      <c r="A32" s="415" t="s">
        <v>0</v>
      </c>
      <c r="B32" s="404">
        <f>SUM(C33:C35)</f>
        <v>1500</v>
      </c>
      <c r="C32" s="410"/>
      <c r="D32" s="408"/>
      <c r="E32" s="285"/>
      <c r="F32" s="431"/>
      <c r="G32" s="435">
        <f>SUM(F33:F37)</f>
        <v>1600</v>
      </c>
      <c r="H32" s="314"/>
    </row>
    <row r="33" spans="1:8" x14ac:dyDescent="0.25">
      <c r="A33" s="416" t="s">
        <v>180</v>
      </c>
      <c r="B33" s="432"/>
      <c r="C33" s="410">
        <v>500</v>
      </c>
      <c r="D33" s="408">
        <f>+DON!B10</f>
        <v>500</v>
      </c>
      <c r="E33" s="285">
        <f t="shared" si="2"/>
        <v>0</v>
      </c>
      <c r="F33" s="431">
        <v>500</v>
      </c>
      <c r="G33" s="436"/>
      <c r="H33" s="314"/>
    </row>
    <row r="34" spans="1:8" x14ac:dyDescent="0.25">
      <c r="A34" s="416" t="s">
        <v>181</v>
      </c>
      <c r="B34" s="432"/>
      <c r="C34" s="410">
        <v>500</v>
      </c>
      <c r="D34" s="408">
        <f>+DON!B11</f>
        <v>500</v>
      </c>
      <c r="E34" s="285">
        <f t="shared" si="2"/>
        <v>0</v>
      </c>
      <c r="F34" s="431">
        <v>500</v>
      </c>
      <c r="G34" s="436"/>
      <c r="H34" s="314"/>
    </row>
    <row r="35" spans="1:8" x14ac:dyDescent="0.25">
      <c r="A35" s="416" t="s">
        <v>182</v>
      </c>
      <c r="B35" s="432"/>
      <c r="C35" s="410">
        <v>500</v>
      </c>
      <c r="D35" s="408">
        <f>+DON!B12</f>
        <v>100</v>
      </c>
      <c r="E35" s="285">
        <f t="shared" si="2"/>
        <v>-400</v>
      </c>
      <c r="F35" s="431">
        <v>500</v>
      </c>
      <c r="G35" s="436"/>
      <c r="H35" s="314"/>
    </row>
    <row r="36" spans="1:8" x14ac:dyDescent="0.25">
      <c r="A36" s="416" t="s">
        <v>305</v>
      </c>
      <c r="B36" s="432"/>
      <c r="C36" s="410"/>
      <c r="D36" s="408">
        <f>+DON!B7</f>
        <v>0</v>
      </c>
      <c r="E36" s="285">
        <f t="shared" si="2"/>
        <v>0</v>
      </c>
      <c r="F36" s="431">
        <v>25</v>
      </c>
      <c r="G36" s="436"/>
      <c r="H36" s="314"/>
    </row>
    <row r="37" spans="1:8" x14ac:dyDescent="0.25">
      <c r="A37" s="416" t="s">
        <v>309</v>
      </c>
      <c r="B37" s="432"/>
      <c r="C37" s="410"/>
      <c r="D37" s="408"/>
      <c r="E37" s="285"/>
      <c r="F37" s="431">
        <v>75</v>
      </c>
      <c r="G37" s="436"/>
      <c r="H37" s="314"/>
    </row>
    <row r="38" spans="1:8" x14ac:dyDescent="0.25">
      <c r="A38" s="416"/>
      <c r="B38" s="432"/>
      <c r="C38" s="410"/>
      <c r="D38" s="408"/>
      <c r="E38" s="285"/>
      <c r="F38" s="431"/>
      <c r="G38" s="436"/>
      <c r="H38" s="314"/>
    </row>
    <row r="39" spans="1:8" x14ac:dyDescent="0.25">
      <c r="A39" s="415" t="s">
        <v>183</v>
      </c>
      <c r="B39" s="404">
        <f>SUM(C40:C42)</f>
        <v>4700</v>
      </c>
      <c r="C39" s="410"/>
      <c r="D39" s="408"/>
      <c r="E39" s="285"/>
      <c r="F39" s="431"/>
      <c r="G39" s="435">
        <f>SUM(F40:F43)</f>
        <v>4700</v>
      </c>
      <c r="H39" s="314"/>
    </row>
    <row r="40" spans="1:8" x14ac:dyDescent="0.25">
      <c r="A40" s="416" t="s">
        <v>184</v>
      </c>
      <c r="B40" s="432"/>
      <c r="C40" s="410">
        <v>1200</v>
      </c>
      <c r="D40" s="408">
        <f>+EDU!B12</f>
        <v>550</v>
      </c>
      <c r="E40" s="285">
        <f t="shared" si="2"/>
        <v>-650</v>
      </c>
      <c r="F40" s="431">
        <v>1200</v>
      </c>
      <c r="G40" s="436"/>
      <c r="H40" s="314"/>
    </row>
    <row r="41" spans="1:8" x14ac:dyDescent="0.25">
      <c r="A41" s="416" t="s">
        <v>185</v>
      </c>
      <c r="B41" s="432"/>
      <c r="C41" s="410">
        <v>500</v>
      </c>
      <c r="D41" s="408">
        <f>+EDU!B41</f>
        <v>565.82999999999993</v>
      </c>
      <c r="E41" s="285">
        <f t="shared" si="2"/>
        <v>65.829999999999927</v>
      </c>
      <c r="F41" s="431">
        <v>500</v>
      </c>
      <c r="G41" s="436"/>
      <c r="H41" s="314"/>
    </row>
    <row r="42" spans="1:8" x14ac:dyDescent="0.25">
      <c r="A42" s="416" t="s">
        <v>186</v>
      </c>
      <c r="B42" s="432"/>
      <c r="C42" s="410">
        <v>3000</v>
      </c>
      <c r="D42" s="408">
        <v>0</v>
      </c>
      <c r="E42" s="285">
        <f t="shared" si="2"/>
        <v>-3000</v>
      </c>
      <c r="F42" s="431">
        <v>3000</v>
      </c>
      <c r="G42" s="436"/>
      <c r="H42" s="314"/>
    </row>
    <row r="43" spans="1:8" x14ac:dyDescent="0.25">
      <c r="B43" s="243"/>
      <c r="C43" s="243"/>
      <c r="F43" s="243"/>
      <c r="G43" s="436"/>
      <c r="H43" s="314"/>
    </row>
    <row r="44" spans="1:8" x14ac:dyDescent="0.25">
      <c r="A44" s="416"/>
      <c r="B44" s="432"/>
      <c r="C44" s="410"/>
      <c r="D44" s="408"/>
      <c r="E44" s="285"/>
      <c r="F44" s="431"/>
      <c r="G44" s="436"/>
      <c r="H44" s="314"/>
    </row>
    <row r="45" spans="1:8" x14ac:dyDescent="0.25">
      <c r="A45" s="415" t="s">
        <v>187</v>
      </c>
      <c r="B45" s="404">
        <f>SUM(C46:C48)</f>
        <v>15500</v>
      </c>
      <c r="C45" s="410"/>
      <c r="D45" s="408"/>
      <c r="E45" s="285"/>
      <c r="F45" s="431"/>
      <c r="G45" s="435">
        <f>SUM(F46:F49)</f>
        <v>15500</v>
      </c>
      <c r="H45" s="314"/>
    </row>
    <row r="46" spans="1:8" x14ac:dyDescent="0.25">
      <c r="A46" s="416" t="s">
        <v>188</v>
      </c>
      <c r="B46" s="432"/>
      <c r="C46" s="410">
        <v>8000</v>
      </c>
      <c r="D46" s="408">
        <f>+FUN!B35</f>
        <v>5996.05</v>
      </c>
      <c r="E46" s="285">
        <f t="shared" si="2"/>
        <v>-2003.9499999999998</v>
      </c>
      <c r="F46" s="431">
        <v>8000</v>
      </c>
      <c r="G46" s="436"/>
      <c r="H46" s="314"/>
    </row>
    <row r="47" spans="1:8" x14ac:dyDescent="0.25">
      <c r="A47" s="416" t="s">
        <v>189</v>
      </c>
      <c r="B47" s="432"/>
      <c r="C47" s="410">
        <v>2500</v>
      </c>
      <c r="D47" s="408">
        <f>+FUN!B66</f>
        <v>1093</v>
      </c>
      <c r="E47" s="285">
        <f t="shared" si="2"/>
        <v>-1407</v>
      </c>
      <c r="F47" s="431">
        <v>2500</v>
      </c>
      <c r="G47" s="436"/>
      <c r="H47" s="314"/>
    </row>
    <row r="48" spans="1:8" x14ac:dyDescent="0.25">
      <c r="A48" s="416" t="s">
        <v>190</v>
      </c>
      <c r="B48" s="432"/>
      <c r="C48" s="410">
        <v>5000</v>
      </c>
      <c r="D48" s="408">
        <f>+FUN!B75</f>
        <v>3592</v>
      </c>
      <c r="E48" s="285">
        <f t="shared" si="2"/>
        <v>-1408</v>
      </c>
      <c r="F48" s="431">
        <v>5000</v>
      </c>
      <c r="G48" s="436"/>
      <c r="H48" s="314"/>
    </row>
    <row r="49" spans="1:8" x14ac:dyDescent="0.25">
      <c r="A49" s="416"/>
      <c r="B49" s="432"/>
      <c r="C49" s="410"/>
      <c r="D49" s="408"/>
      <c r="E49" s="285"/>
      <c r="F49" s="431"/>
      <c r="G49" s="436"/>
      <c r="H49" s="314"/>
    </row>
    <row r="50" spans="1:8" x14ac:dyDescent="0.25">
      <c r="A50" s="415" t="s">
        <v>152</v>
      </c>
      <c r="B50" s="404">
        <f>SUM(C51:C52)</f>
        <v>3000</v>
      </c>
      <c r="C50" s="410"/>
      <c r="D50" s="408"/>
      <c r="E50" s="285"/>
      <c r="F50" s="431"/>
      <c r="G50" s="435">
        <f>SUM(F51:F52)</f>
        <v>3500</v>
      </c>
      <c r="H50" s="314"/>
    </row>
    <row r="51" spans="1:8" x14ac:dyDescent="0.25">
      <c r="A51" s="416" t="s">
        <v>297</v>
      </c>
      <c r="B51" s="432"/>
      <c r="C51" s="410">
        <v>1000</v>
      </c>
      <c r="D51" s="408">
        <f>+EDU!B30</f>
        <v>1471.7</v>
      </c>
      <c r="E51" s="285">
        <f t="shared" si="2"/>
        <v>471.70000000000005</v>
      </c>
      <c r="F51" s="431">
        <v>1500</v>
      </c>
      <c r="G51" s="436"/>
      <c r="H51" s="314"/>
    </row>
    <row r="52" spans="1:8" ht="15.75" thickBot="1" x14ac:dyDescent="0.3">
      <c r="A52" s="416" t="s">
        <v>192</v>
      </c>
      <c r="B52" s="432"/>
      <c r="C52" s="410">
        <v>2000</v>
      </c>
      <c r="D52" s="408">
        <f>+CON!B12</f>
        <v>188.34</v>
      </c>
      <c r="E52" s="285">
        <f t="shared" si="2"/>
        <v>-1811.66</v>
      </c>
      <c r="F52" s="285">
        <v>2000</v>
      </c>
      <c r="G52" s="315"/>
      <c r="H52" s="314"/>
    </row>
    <row r="53" spans="1:8" ht="15.75" thickTop="1" x14ac:dyDescent="0.25">
      <c r="A53" s="417" t="s">
        <v>77</v>
      </c>
      <c r="B53" s="433">
        <f t="shared" ref="B53:G53" si="3">SUM(B18:B52)</f>
        <v>51200</v>
      </c>
      <c r="C53" s="409">
        <f t="shared" si="3"/>
        <v>51200</v>
      </c>
      <c r="D53" s="409">
        <f t="shared" si="3"/>
        <v>43431.249999999993</v>
      </c>
      <c r="E53" s="286">
        <f t="shared" si="3"/>
        <v>-7768.75</v>
      </c>
      <c r="F53" s="286">
        <f t="shared" si="3"/>
        <v>66600</v>
      </c>
      <c r="G53" s="286">
        <f t="shared" si="3"/>
        <v>66600</v>
      </c>
      <c r="H53" s="438"/>
    </row>
    <row r="57" spans="1:8" x14ac:dyDescent="0.25">
      <c r="D57" s="296" t="s">
        <v>299</v>
      </c>
      <c r="E57" s="296"/>
      <c r="F57" s="308"/>
      <c r="G57" s="296" t="s">
        <v>299</v>
      </c>
    </row>
    <row r="58" spans="1:8" x14ac:dyDescent="0.25">
      <c r="D58" s="296" t="s">
        <v>197</v>
      </c>
      <c r="E58" s="296"/>
      <c r="F58" s="308">
        <f>+Top!B21</f>
        <v>3120.9199999999983</v>
      </c>
      <c r="G58" s="296" t="s">
        <v>197</v>
      </c>
    </row>
    <row r="59" spans="1:8" x14ac:dyDescent="0.25">
      <c r="D59" s="296" t="s">
        <v>198</v>
      </c>
      <c r="E59" s="296"/>
      <c r="F59" s="310">
        <f>+Top!B22</f>
        <v>24019.96</v>
      </c>
      <c r="G59" s="296" t="s">
        <v>198</v>
      </c>
    </row>
    <row r="60" spans="1:8" x14ac:dyDescent="0.25">
      <c r="D60" s="296"/>
      <c r="E60" s="296"/>
      <c r="F60" s="308">
        <f>SUM(F58:F59)</f>
        <v>27140.879999999997</v>
      </c>
      <c r="G60" s="296"/>
    </row>
    <row r="61" spans="1:8" x14ac:dyDescent="0.25">
      <c r="D61" s="296" t="s">
        <v>300</v>
      </c>
      <c r="E61" s="296"/>
      <c r="F61" s="308">
        <f>-F53</f>
        <v>-66600</v>
      </c>
      <c r="G61" s="296" t="s">
        <v>300</v>
      </c>
    </row>
    <row r="62" spans="1:8" x14ac:dyDescent="0.25">
      <c r="D62" s="296" t="s">
        <v>301</v>
      </c>
      <c r="E62" s="296"/>
      <c r="F62" s="310">
        <f>+F13</f>
        <v>39075</v>
      </c>
      <c r="G62" s="296" t="s">
        <v>301</v>
      </c>
    </row>
    <row r="63" spans="1:8" ht="15.75" thickBot="1" x14ac:dyDescent="0.3">
      <c r="D63" s="296" t="s">
        <v>302</v>
      </c>
      <c r="E63" s="296"/>
      <c r="F63" s="311">
        <f>SUM(F60:F62)</f>
        <v>-384.12000000000262</v>
      </c>
      <c r="G63" s="296" t="s">
        <v>302</v>
      </c>
    </row>
    <row r="64" spans="1:8" ht="15.75" thickTop="1" x14ac:dyDescent="0.25"/>
    <row r="65" spans="1:1" x14ac:dyDescent="0.25">
      <c r="A65" s="280"/>
    </row>
    <row r="67" spans="1:1" x14ac:dyDescent="0.25">
      <c r="A67" s="280"/>
    </row>
  </sheetData>
  <pageMargins left="0.7" right="0.7" top="0.75" bottom="0.75" header="0.3" footer="0.3"/>
  <pageSetup scale="9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70097-AFEF-4FFF-B610-873A51505156}">
  <dimension ref="A1:K68"/>
  <sheetViews>
    <sheetView tabSelected="1" topLeftCell="A47" zoomScale="120" zoomScaleNormal="120" workbookViewId="0">
      <selection activeCell="G56" sqref="G56"/>
    </sheetView>
  </sheetViews>
  <sheetFormatPr defaultColWidth="8.85546875" defaultRowHeight="15" x14ac:dyDescent="0.25"/>
  <cols>
    <col min="1" max="1" width="49.7109375" style="243" customWidth="1"/>
    <col min="2" max="2" width="19.140625" style="244" customWidth="1"/>
    <col min="3" max="3" width="13" style="245" customWidth="1"/>
    <col min="4" max="4" width="16.7109375" style="243" customWidth="1"/>
    <col min="5" max="5" width="13.7109375" style="243" customWidth="1"/>
    <col min="6" max="6" width="15.5703125" style="284" bestFit="1" customWidth="1"/>
    <col min="7" max="7" width="16.42578125" style="284" customWidth="1"/>
    <col min="8" max="8" width="4.7109375" style="284" customWidth="1"/>
    <col min="9" max="9" width="10.28515625" style="243" bestFit="1" customWidth="1"/>
    <col min="10" max="16384" width="8.85546875" style="243"/>
  </cols>
  <sheetData>
    <row r="1" spans="1:8" x14ac:dyDescent="0.25">
      <c r="A1" s="243" t="s">
        <v>167</v>
      </c>
      <c r="F1" s="282"/>
    </row>
    <row r="2" spans="1:8" x14ac:dyDescent="0.25">
      <c r="F2" s="282"/>
    </row>
    <row r="3" spans="1:8" x14ac:dyDescent="0.25">
      <c r="A3" s="246"/>
      <c r="B3" s="248"/>
      <c r="C3" s="249"/>
      <c r="D3" s="247"/>
      <c r="E3" s="247"/>
      <c r="F3" s="283"/>
      <c r="G3" s="314"/>
      <c r="H3" s="314"/>
    </row>
    <row r="4" spans="1:8" x14ac:dyDescent="0.25">
      <c r="A4" s="250" t="s">
        <v>295</v>
      </c>
      <c r="B4" s="251"/>
      <c r="C4" s="249"/>
      <c r="D4" s="247"/>
      <c r="E4" s="247"/>
      <c r="F4" s="283"/>
      <c r="G4" s="314"/>
      <c r="H4" s="314"/>
    </row>
    <row r="5" spans="1:8" x14ac:dyDescent="0.25">
      <c r="A5" s="246"/>
      <c r="B5" s="251"/>
      <c r="C5" s="249"/>
      <c r="D5" s="247"/>
      <c r="E5" s="247"/>
      <c r="F5" s="314"/>
      <c r="G5" s="314"/>
      <c r="H5" s="314"/>
    </row>
    <row r="6" spans="1:8" x14ac:dyDescent="0.25">
      <c r="A6" s="418" t="s">
        <v>199</v>
      </c>
      <c r="B6" s="440"/>
      <c r="C6" s="419" t="s">
        <v>416</v>
      </c>
      <c r="D6" s="419" t="s">
        <v>416</v>
      </c>
      <c r="E6" s="472"/>
      <c r="F6" s="421"/>
      <c r="G6" s="314"/>
      <c r="H6" s="314"/>
    </row>
    <row r="7" spans="1:8" x14ac:dyDescent="0.25">
      <c r="A7" s="421"/>
      <c r="B7" s="424"/>
      <c r="C7" s="422" t="s">
        <v>147</v>
      </c>
      <c r="D7" s="422" t="s">
        <v>148</v>
      </c>
      <c r="E7" s="473" t="s">
        <v>85</v>
      </c>
      <c r="F7" s="418" t="s">
        <v>417</v>
      </c>
      <c r="G7" s="314"/>
      <c r="H7" s="314"/>
    </row>
    <row r="8" spans="1:8" x14ac:dyDescent="0.25">
      <c r="A8" s="421"/>
      <c r="B8" s="424"/>
      <c r="C8" s="424"/>
      <c r="D8" s="424"/>
      <c r="E8" s="472"/>
      <c r="F8" s="425" t="s">
        <v>147</v>
      </c>
      <c r="G8" s="314"/>
      <c r="H8" s="314"/>
    </row>
    <row r="9" spans="1:8" x14ac:dyDescent="0.25">
      <c r="A9" s="426"/>
      <c r="B9" s="441"/>
      <c r="C9" s="424"/>
      <c r="D9" s="424"/>
      <c r="E9" s="472"/>
      <c r="F9" s="421"/>
      <c r="G9" s="314"/>
      <c r="H9" s="314"/>
    </row>
    <row r="10" spans="1:8" x14ac:dyDescent="0.25">
      <c r="A10" s="421" t="s">
        <v>150</v>
      </c>
      <c r="B10" s="424"/>
      <c r="C10" s="427">
        <v>35000</v>
      </c>
      <c r="D10" s="427">
        <f>+'BANQ REV'!B22</f>
        <v>34476.959999999999</v>
      </c>
      <c r="E10" s="474">
        <f>+D10-C10</f>
        <v>-523.04000000000087</v>
      </c>
      <c r="F10" s="429">
        <v>35000</v>
      </c>
      <c r="G10" s="314"/>
      <c r="H10" s="314"/>
    </row>
    <row r="11" spans="1:8" x14ac:dyDescent="0.25">
      <c r="A11" s="421" t="s">
        <v>151</v>
      </c>
      <c r="B11" s="424"/>
      <c r="C11" s="427">
        <f>+summary!B9</f>
        <v>4075</v>
      </c>
      <c r="D11" s="427">
        <f>+'DONATE REV'!B17</f>
        <v>2075</v>
      </c>
      <c r="E11" s="474">
        <f t="shared" ref="E11:E13" si="0">+D11-C11</f>
        <v>-2000</v>
      </c>
      <c r="F11" s="429">
        <v>2075</v>
      </c>
      <c r="G11" s="314"/>
      <c r="H11" s="314"/>
    </row>
    <row r="12" spans="1:8" x14ac:dyDescent="0.25">
      <c r="A12" s="421" t="s">
        <v>152</v>
      </c>
      <c r="B12" s="424"/>
      <c r="C12" s="427">
        <f>+summary!B10</f>
        <v>0</v>
      </c>
      <c r="D12" s="427">
        <f>+'OTHER REV'!B20</f>
        <v>100</v>
      </c>
      <c r="E12" s="474">
        <f t="shared" si="0"/>
        <v>100</v>
      </c>
      <c r="F12" s="429">
        <v>0</v>
      </c>
      <c r="G12" s="314"/>
      <c r="H12" s="314"/>
    </row>
    <row r="13" spans="1:8" x14ac:dyDescent="0.25">
      <c r="A13" s="439" t="s">
        <v>160</v>
      </c>
      <c r="B13" s="442"/>
      <c r="C13" s="430">
        <f>SUM(C10:C12)</f>
        <v>39075</v>
      </c>
      <c r="D13" s="430">
        <f>SUM(D10:D12)</f>
        <v>36651.96</v>
      </c>
      <c r="E13" s="474">
        <f t="shared" si="0"/>
        <v>-2423.0400000000009</v>
      </c>
      <c r="F13" s="429">
        <f t="shared" ref="F13" si="1">SUM(F10:F12)</f>
        <v>37075</v>
      </c>
      <c r="G13" s="314"/>
      <c r="H13" s="314"/>
    </row>
    <row r="14" spans="1:8" x14ac:dyDescent="0.25">
      <c r="A14" s="246"/>
      <c r="B14" s="251"/>
      <c r="C14" s="249"/>
      <c r="D14" s="247"/>
      <c r="E14" s="475"/>
      <c r="F14" s="314"/>
      <c r="G14" s="314"/>
      <c r="H14" s="314"/>
    </row>
    <row r="15" spans="1:8" x14ac:dyDescent="0.25">
      <c r="A15" s="246"/>
      <c r="B15" s="251"/>
      <c r="C15" s="249"/>
      <c r="D15" s="247"/>
      <c r="E15" s="475"/>
      <c r="F15" s="314"/>
      <c r="G15" s="314"/>
      <c r="H15" s="314"/>
    </row>
    <row r="16" spans="1:8" x14ac:dyDescent="0.25">
      <c r="A16" s="413"/>
      <c r="B16" s="411" t="s">
        <v>416</v>
      </c>
      <c r="C16" s="419" t="s">
        <v>416</v>
      </c>
      <c r="D16" s="419" t="s">
        <v>416</v>
      </c>
      <c r="E16" s="476"/>
    </row>
    <row r="17" spans="1:11" ht="17.25" x14ac:dyDescent="0.4">
      <c r="A17" s="414" t="s">
        <v>169</v>
      </c>
      <c r="B17" s="432"/>
      <c r="C17" s="412" t="s">
        <v>147</v>
      </c>
      <c r="D17" s="405" t="s">
        <v>170</v>
      </c>
      <c r="E17" s="477" t="s">
        <v>85</v>
      </c>
      <c r="F17" s="293" t="s">
        <v>417</v>
      </c>
      <c r="G17" s="293" t="s">
        <v>417</v>
      </c>
      <c r="H17" s="437"/>
      <c r="J17" s="320" t="s">
        <v>210</v>
      </c>
      <c r="K17" s="320" t="s">
        <v>211</v>
      </c>
    </row>
    <row r="18" spans="1:11" x14ac:dyDescent="0.25">
      <c r="A18" s="415" t="s">
        <v>171</v>
      </c>
      <c r="B18" s="404">
        <f>SUM(C19:C23)</f>
        <v>5900</v>
      </c>
      <c r="C18" s="406"/>
      <c r="D18" s="406"/>
      <c r="E18" s="478"/>
      <c r="F18" s="431"/>
      <c r="G18" s="435">
        <f>SUM(F19:F23)</f>
        <v>5400</v>
      </c>
      <c r="H18" s="314"/>
    </row>
    <row r="19" spans="1:11" x14ac:dyDescent="0.25">
      <c r="A19" s="416" t="s">
        <v>303</v>
      </c>
      <c r="B19" s="432"/>
      <c r="C19" s="410">
        <v>2500</v>
      </c>
      <c r="D19" s="407">
        <f>+BUS!B20</f>
        <v>849.13</v>
      </c>
      <c r="E19" s="410">
        <f>+D19-C19</f>
        <v>-1650.87</v>
      </c>
      <c r="F19" s="431">
        <v>1500</v>
      </c>
      <c r="G19" s="436"/>
      <c r="H19" s="314"/>
    </row>
    <row r="20" spans="1:11" x14ac:dyDescent="0.25">
      <c r="A20" s="416" t="s">
        <v>173</v>
      </c>
      <c r="B20" s="432"/>
      <c r="C20" s="410">
        <v>1300</v>
      </c>
      <c r="D20" s="407">
        <f>+BUS!B34</f>
        <v>1422.11</v>
      </c>
      <c r="E20" s="410">
        <f t="shared" ref="E20:E53" si="2">+D20-C20</f>
        <v>122.1099999999999</v>
      </c>
      <c r="F20" s="431">
        <v>1300</v>
      </c>
      <c r="G20" s="436"/>
      <c r="H20" s="314"/>
    </row>
    <row r="21" spans="1:11" x14ac:dyDescent="0.25">
      <c r="A21" s="416" t="s">
        <v>21</v>
      </c>
      <c r="B21" s="432"/>
      <c r="C21" s="410">
        <v>100</v>
      </c>
      <c r="D21" s="407">
        <f>+BUS!B44</f>
        <v>160.29</v>
      </c>
      <c r="E21" s="410">
        <f t="shared" si="2"/>
        <v>60.289999999999992</v>
      </c>
      <c r="F21" s="431">
        <v>100</v>
      </c>
      <c r="G21" s="436"/>
      <c r="H21" s="314"/>
    </row>
    <row r="22" spans="1:11" x14ac:dyDescent="0.25">
      <c r="A22" s="416" t="s">
        <v>174</v>
      </c>
      <c r="B22" s="432"/>
      <c r="C22" s="410">
        <v>0</v>
      </c>
      <c r="D22" s="407">
        <f>+BUS!B49</f>
        <v>0</v>
      </c>
      <c r="E22" s="410">
        <f t="shared" si="2"/>
        <v>0</v>
      </c>
      <c r="F22" s="431">
        <v>0</v>
      </c>
      <c r="G22" s="436"/>
      <c r="H22" s="314"/>
    </row>
    <row r="23" spans="1:11" x14ac:dyDescent="0.25">
      <c r="A23" s="416" t="s">
        <v>175</v>
      </c>
      <c r="B23" s="432"/>
      <c r="C23" s="410">
        <v>2000</v>
      </c>
      <c r="D23" s="407">
        <f>+BUS!B65</f>
        <v>187</v>
      </c>
      <c r="E23" s="410">
        <f t="shared" si="2"/>
        <v>-1813</v>
      </c>
      <c r="F23" s="431">
        <v>2500</v>
      </c>
      <c r="G23" s="436"/>
      <c r="H23" s="314"/>
    </row>
    <row r="24" spans="1:11" x14ac:dyDescent="0.25">
      <c r="A24" s="416"/>
      <c r="B24" s="432"/>
      <c r="C24" s="410"/>
      <c r="D24" s="407"/>
      <c r="E24" s="410"/>
      <c r="F24" s="431"/>
      <c r="G24" s="436"/>
      <c r="H24" s="314"/>
    </row>
    <row r="25" spans="1:11" x14ac:dyDescent="0.25">
      <c r="A25" s="415" t="s">
        <v>176</v>
      </c>
      <c r="B25" s="404">
        <f>SUM(C26:C31)</f>
        <v>35400</v>
      </c>
      <c r="C25" s="410"/>
      <c r="D25" s="407"/>
      <c r="E25" s="410"/>
      <c r="F25" s="431"/>
      <c r="G25" s="435">
        <f>SUM(F26:F31)</f>
        <v>21700</v>
      </c>
      <c r="H25" s="314"/>
    </row>
    <row r="26" spans="1:11" x14ac:dyDescent="0.25">
      <c r="A26" s="416" t="s">
        <v>177</v>
      </c>
      <c r="B26" s="432"/>
      <c r="C26" s="410">
        <v>16000</v>
      </c>
      <c r="D26" s="407">
        <f>+HAB!B19</f>
        <v>21000</v>
      </c>
      <c r="E26" s="410">
        <f t="shared" si="2"/>
        <v>5000</v>
      </c>
      <c r="F26" s="431">
        <v>16000</v>
      </c>
      <c r="G26" s="436"/>
      <c r="H26" s="314"/>
    </row>
    <row r="27" spans="1:11" x14ac:dyDescent="0.25">
      <c r="A27" s="416" t="s">
        <v>178</v>
      </c>
      <c r="B27" s="432"/>
      <c r="C27" s="410">
        <v>4000</v>
      </c>
      <c r="D27" s="407">
        <f>+HAB!B39</f>
        <v>0</v>
      </c>
      <c r="E27" s="410">
        <f t="shared" si="2"/>
        <v>-4000</v>
      </c>
      <c r="F27" s="431">
        <v>1500</v>
      </c>
      <c r="G27" s="436"/>
      <c r="H27" s="314"/>
    </row>
    <row r="28" spans="1:11" x14ac:dyDescent="0.25">
      <c r="A28" s="416" t="s">
        <v>425</v>
      </c>
      <c r="B28" s="432"/>
      <c r="C28" s="410"/>
      <c r="D28" s="407"/>
      <c r="E28" s="410"/>
      <c r="F28" s="431">
        <v>2000</v>
      </c>
      <c r="G28" s="436"/>
      <c r="H28" s="314"/>
    </row>
    <row r="29" spans="1:11" x14ac:dyDescent="0.25">
      <c r="A29" s="416" t="s">
        <v>179</v>
      </c>
      <c r="B29" s="432"/>
      <c r="C29" s="410">
        <v>600</v>
      </c>
      <c r="D29" s="407">
        <f>+WOR!B19-WOR!B11-WOR!B12-WOR!B7</f>
        <v>678.82000000000016</v>
      </c>
      <c r="E29" s="410">
        <f t="shared" si="2"/>
        <v>78.820000000000164</v>
      </c>
      <c r="F29" s="431">
        <v>700</v>
      </c>
      <c r="G29" s="436"/>
      <c r="H29" s="314"/>
    </row>
    <row r="30" spans="1:11" x14ac:dyDescent="0.25">
      <c r="A30" s="434" t="s">
        <v>304</v>
      </c>
      <c r="B30" s="432"/>
      <c r="C30" s="410">
        <v>10000</v>
      </c>
      <c r="D30" s="407"/>
      <c r="E30" s="410"/>
      <c r="F30" s="431">
        <v>0</v>
      </c>
      <c r="G30" s="436"/>
      <c r="H30" s="314"/>
    </row>
    <row r="31" spans="1:11" x14ac:dyDescent="0.25">
      <c r="A31" s="416" t="s">
        <v>308</v>
      </c>
      <c r="B31" s="432"/>
      <c r="C31" s="410">
        <v>4800</v>
      </c>
      <c r="D31" s="471">
        <f>+WOR!B19-'19 20 budget board meeting'!D29</f>
        <v>4576.9799999999996</v>
      </c>
      <c r="E31" s="410"/>
      <c r="F31" s="431">
        <v>1500</v>
      </c>
      <c r="G31" s="436"/>
      <c r="H31" s="314"/>
    </row>
    <row r="32" spans="1:11" x14ac:dyDescent="0.25">
      <c r="A32" s="434"/>
      <c r="B32" s="432"/>
      <c r="C32" s="410"/>
      <c r="D32" s="407"/>
      <c r="E32" s="410"/>
      <c r="F32" s="431"/>
      <c r="G32" s="436"/>
      <c r="H32" s="314"/>
    </row>
    <row r="33" spans="1:8" x14ac:dyDescent="0.25">
      <c r="A33" s="415" t="s">
        <v>0</v>
      </c>
      <c r="B33" s="404">
        <f>SUM(C34:C38)</f>
        <v>1600</v>
      </c>
      <c r="C33" s="410"/>
      <c r="D33" s="408"/>
      <c r="E33" s="410"/>
      <c r="F33" s="431"/>
      <c r="G33" s="435">
        <f>SUM(F34:F38)</f>
        <v>1600</v>
      </c>
      <c r="H33" s="314"/>
    </row>
    <row r="34" spans="1:8" x14ac:dyDescent="0.25">
      <c r="A34" s="416" t="s">
        <v>180</v>
      </c>
      <c r="B34" s="432"/>
      <c r="C34" s="410">
        <v>500</v>
      </c>
      <c r="D34" s="408">
        <f>+DON!B10</f>
        <v>500</v>
      </c>
      <c r="E34" s="410">
        <f t="shared" si="2"/>
        <v>0</v>
      </c>
      <c r="F34" s="431">
        <v>500</v>
      </c>
      <c r="G34" s="436"/>
      <c r="H34" s="314"/>
    </row>
    <row r="35" spans="1:8" x14ac:dyDescent="0.25">
      <c r="A35" s="416" t="s">
        <v>181</v>
      </c>
      <c r="B35" s="432"/>
      <c r="C35" s="410">
        <v>500</v>
      </c>
      <c r="D35" s="408">
        <f>+DON!B11</f>
        <v>500</v>
      </c>
      <c r="E35" s="410">
        <f t="shared" si="2"/>
        <v>0</v>
      </c>
      <c r="F35" s="431">
        <v>500</v>
      </c>
      <c r="G35" s="436"/>
      <c r="H35" s="314"/>
    </row>
    <row r="36" spans="1:8" x14ac:dyDescent="0.25">
      <c r="A36" s="416" t="s">
        <v>182</v>
      </c>
      <c r="B36" s="432"/>
      <c r="C36" s="410">
        <v>500</v>
      </c>
      <c r="D36" s="408">
        <f>+DON!B12</f>
        <v>100</v>
      </c>
      <c r="E36" s="410">
        <f t="shared" si="2"/>
        <v>-400</v>
      </c>
      <c r="F36" s="431">
        <v>500</v>
      </c>
      <c r="G36" s="436"/>
      <c r="H36" s="314"/>
    </row>
    <row r="37" spans="1:8" x14ac:dyDescent="0.25">
      <c r="A37" s="416" t="s">
        <v>305</v>
      </c>
      <c r="B37" s="432"/>
      <c r="C37" s="410">
        <v>25</v>
      </c>
      <c r="D37" s="408">
        <f>+DON!B8</f>
        <v>25</v>
      </c>
      <c r="E37" s="410">
        <f t="shared" si="2"/>
        <v>0</v>
      </c>
      <c r="F37" s="431">
        <v>25</v>
      </c>
      <c r="G37" s="436"/>
      <c r="H37" s="314"/>
    </row>
    <row r="38" spans="1:8" x14ac:dyDescent="0.25">
      <c r="A38" s="416" t="s">
        <v>309</v>
      </c>
      <c r="B38" s="432"/>
      <c r="C38" s="410">
        <v>75</v>
      </c>
      <c r="D38" s="408"/>
      <c r="E38" s="410"/>
      <c r="F38" s="431">
        <v>75</v>
      </c>
      <c r="G38" s="436"/>
      <c r="H38" s="314"/>
    </row>
    <row r="39" spans="1:8" x14ac:dyDescent="0.25">
      <c r="A39" s="416"/>
      <c r="B39" s="432"/>
      <c r="C39" s="410"/>
      <c r="D39" s="408"/>
      <c r="E39" s="410"/>
      <c r="F39" s="431"/>
      <c r="G39" s="436"/>
      <c r="H39" s="314"/>
    </row>
    <row r="40" spans="1:8" x14ac:dyDescent="0.25">
      <c r="A40" s="415" t="s">
        <v>183</v>
      </c>
      <c r="B40" s="404">
        <f>SUM(C41:C43)</f>
        <v>4700</v>
      </c>
      <c r="C40" s="410"/>
      <c r="D40" s="408"/>
      <c r="E40" s="410"/>
      <c r="F40" s="431"/>
      <c r="G40" s="435">
        <f>SUM(F41:F44)</f>
        <v>4000</v>
      </c>
      <c r="H40" s="314"/>
    </row>
    <row r="41" spans="1:8" x14ac:dyDescent="0.25">
      <c r="A41" s="416" t="s">
        <v>184</v>
      </c>
      <c r="B41" s="432"/>
      <c r="C41" s="410">
        <v>1200</v>
      </c>
      <c r="D41" s="408">
        <f>+EDU!B12</f>
        <v>550</v>
      </c>
      <c r="E41" s="410">
        <f t="shared" si="2"/>
        <v>-650</v>
      </c>
      <c r="F41" s="431">
        <v>1200</v>
      </c>
      <c r="G41" s="436"/>
      <c r="H41" s="314"/>
    </row>
    <row r="42" spans="1:8" x14ac:dyDescent="0.25">
      <c r="A42" s="416" t="s">
        <v>185</v>
      </c>
      <c r="B42" s="432"/>
      <c r="C42" s="410">
        <v>500</v>
      </c>
      <c r="D42" s="408">
        <f>+EDU!B41</f>
        <v>565.82999999999993</v>
      </c>
      <c r="E42" s="410">
        <f t="shared" si="2"/>
        <v>65.829999999999927</v>
      </c>
      <c r="F42" s="431">
        <v>500</v>
      </c>
      <c r="G42" s="436"/>
      <c r="H42" s="314"/>
    </row>
    <row r="43" spans="1:8" x14ac:dyDescent="0.25">
      <c r="A43" s="416" t="s">
        <v>186</v>
      </c>
      <c r="B43" s="432"/>
      <c r="C43" s="410">
        <v>3000</v>
      </c>
      <c r="D43" s="408">
        <f>+EDU!B53</f>
        <v>1064</v>
      </c>
      <c r="E43" s="410">
        <f t="shared" si="2"/>
        <v>-1936</v>
      </c>
      <c r="F43" s="431">
        <v>2300</v>
      </c>
      <c r="G43" s="436"/>
      <c r="H43" s="314"/>
    </row>
    <row r="44" spans="1:8" x14ac:dyDescent="0.25">
      <c r="B44" s="243"/>
      <c r="C44" s="243"/>
      <c r="E44" s="479"/>
      <c r="F44" s="243"/>
      <c r="G44" s="436"/>
      <c r="H44" s="314"/>
    </row>
    <row r="45" spans="1:8" x14ac:dyDescent="0.25">
      <c r="A45" s="416"/>
      <c r="B45" s="432"/>
      <c r="C45" s="410"/>
      <c r="D45" s="408"/>
      <c r="E45" s="410"/>
      <c r="F45" s="431"/>
      <c r="G45" s="436"/>
      <c r="H45" s="314"/>
    </row>
    <row r="46" spans="1:8" x14ac:dyDescent="0.25">
      <c r="A46" s="415" t="s">
        <v>187</v>
      </c>
      <c r="B46" s="404">
        <f>SUM(C47:C49)</f>
        <v>15500</v>
      </c>
      <c r="C46" s="410"/>
      <c r="D46" s="408"/>
      <c r="E46" s="410"/>
      <c r="F46" s="431"/>
      <c r="G46" s="435">
        <f>SUM(F47:F50)</f>
        <v>13500</v>
      </c>
      <c r="H46" s="314"/>
    </row>
    <row r="47" spans="1:8" x14ac:dyDescent="0.25">
      <c r="A47" s="416" t="s">
        <v>188</v>
      </c>
      <c r="B47" s="432"/>
      <c r="C47" s="410">
        <v>8000</v>
      </c>
      <c r="D47" s="408">
        <f>+FUN!B35</f>
        <v>5996.05</v>
      </c>
      <c r="E47" s="410">
        <f t="shared" si="2"/>
        <v>-2003.9499999999998</v>
      </c>
      <c r="F47" s="431">
        <v>8000</v>
      </c>
      <c r="G47" s="436"/>
      <c r="H47" s="314"/>
    </row>
    <row r="48" spans="1:8" x14ac:dyDescent="0.25">
      <c r="A48" s="416" t="s">
        <v>189</v>
      </c>
      <c r="B48" s="432"/>
      <c r="C48" s="410">
        <v>2500</v>
      </c>
      <c r="D48" s="408">
        <f>+FUN!B66</f>
        <v>1093</v>
      </c>
      <c r="E48" s="410">
        <f t="shared" si="2"/>
        <v>-1407</v>
      </c>
      <c r="F48" s="431">
        <v>1500</v>
      </c>
      <c r="G48" s="436"/>
      <c r="H48" s="314"/>
    </row>
    <row r="49" spans="1:8" x14ac:dyDescent="0.25">
      <c r="A49" s="416" t="s">
        <v>190</v>
      </c>
      <c r="B49" s="432"/>
      <c r="C49" s="410">
        <v>5000</v>
      </c>
      <c r="D49" s="408">
        <f>+FUN!B75</f>
        <v>3592</v>
      </c>
      <c r="E49" s="410">
        <f t="shared" si="2"/>
        <v>-1408</v>
      </c>
      <c r="F49" s="431">
        <v>4000</v>
      </c>
      <c r="G49" s="436"/>
      <c r="H49" s="314"/>
    </row>
    <row r="50" spans="1:8" x14ac:dyDescent="0.25">
      <c r="A50" s="416"/>
      <c r="B50" s="432"/>
      <c r="C50" s="410"/>
      <c r="D50" s="408"/>
      <c r="E50" s="410"/>
      <c r="F50" s="431"/>
      <c r="G50" s="436"/>
      <c r="H50" s="314"/>
    </row>
    <row r="51" spans="1:8" x14ac:dyDescent="0.25">
      <c r="A51" s="415" t="s">
        <v>152</v>
      </c>
      <c r="B51" s="404">
        <f>SUM(C52:C53)</f>
        <v>3500</v>
      </c>
      <c r="C51" s="410"/>
      <c r="D51" s="408"/>
      <c r="E51" s="410"/>
      <c r="F51" s="431"/>
      <c r="G51" s="435">
        <f>SUM(F52:F53)</f>
        <v>4000</v>
      </c>
      <c r="H51" s="314"/>
    </row>
    <row r="52" spans="1:8" x14ac:dyDescent="0.25">
      <c r="A52" s="416" t="s">
        <v>426</v>
      </c>
      <c r="B52" s="432"/>
      <c r="C52" s="410">
        <v>1500</v>
      </c>
      <c r="D52" s="408">
        <f>+EDU!B30</f>
        <v>1471.7</v>
      </c>
      <c r="E52" s="410">
        <f t="shared" si="2"/>
        <v>-28.299999999999955</v>
      </c>
      <c r="F52" s="431">
        <v>2500</v>
      </c>
      <c r="G52" s="436"/>
      <c r="H52" s="314"/>
    </row>
    <row r="53" spans="1:8" ht="15.75" thickBot="1" x14ac:dyDescent="0.3">
      <c r="A53" s="416" t="s">
        <v>192</v>
      </c>
      <c r="B53" s="432"/>
      <c r="C53" s="410">
        <v>2000</v>
      </c>
      <c r="D53" s="408">
        <f>+CON!B12</f>
        <v>188.34</v>
      </c>
      <c r="E53" s="410">
        <f t="shared" si="2"/>
        <v>-1811.66</v>
      </c>
      <c r="F53" s="285">
        <v>1500</v>
      </c>
      <c r="G53" s="315"/>
      <c r="H53" s="314"/>
    </row>
    <row r="54" spans="1:8" ht="15.75" thickTop="1" x14ac:dyDescent="0.25">
      <c r="A54" s="417" t="s">
        <v>77</v>
      </c>
      <c r="B54" s="433">
        <f t="shared" ref="B54:G54" si="3">SUM(B18:B53)</f>
        <v>66600</v>
      </c>
      <c r="C54" s="409">
        <f t="shared" si="3"/>
        <v>66600</v>
      </c>
      <c r="D54" s="409">
        <f t="shared" si="3"/>
        <v>44520.249999999993</v>
      </c>
      <c r="E54" s="409">
        <f t="shared" si="3"/>
        <v>-11781.73</v>
      </c>
      <c r="F54" s="286">
        <f t="shared" si="3"/>
        <v>50200</v>
      </c>
      <c r="G54" s="286">
        <f t="shared" si="3"/>
        <v>50200</v>
      </c>
      <c r="H54" s="438"/>
    </row>
    <row r="58" spans="1:8" x14ac:dyDescent="0.25">
      <c r="D58" s="296" t="s">
        <v>424</v>
      </c>
      <c r="E58" s="296"/>
      <c r="F58" s="308"/>
      <c r="G58" s="243"/>
    </row>
    <row r="59" spans="1:8" x14ac:dyDescent="0.25">
      <c r="D59" s="296" t="s">
        <v>197</v>
      </c>
      <c r="E59" s="296"/>
      <c r="F59" s="308">
        <f>+Top!B21</f>
        <v>3120.9199999999983</v>
      </c>
      <c r="G59" s="243"/>
    </row>
    <row r="60" spans="1:8" x14ac:dyDescent="0.25">
      <c r="D60" s="296" t="s">
        <v>198</v>
      </c>
      <c r="E60" s="296"/>
      <c r="F60" s="310">
        <f>+Top!B22</f>
        <v>24019.96</v>
      </c>
      <c r="G60" s="243"/>
    </row>
    <row r="61" spans="1:8" x14ac:dyDescent="0.25">
      <c r="D61" s="296"/>
      <c r="E61" s="296"/>
      <c r="F61" s="308">
        <f>SUM(F59:F60)</f>
        <v>27140.879999999997</v>
      </c>
      <c r="G61" s="243"/>
    </row>
    <row r="62" spans="1:8" x14ac:dyDescent="0.25">
      <c r="D62" s="296" t="s">
        <v>418</v>
      </c>
      <c r="E62" s="296"/>
      <c r="F62" s="308">
        <f>-F54</f>
        <v>-50200</v>
      </c>
      <c r="G62" s="243"/>
    </row>
    <row r="63" spans="1:8" x14ac:dyDescent="0.25">
      <c r="D63" s="296" t="s">
        <v>419</v>
      </c>
      <c r="E63" s="296"/>
      <c r="F63" s="310">
        <f>+F13</f>
        <v>37075</v>
      </c>
      <c r="G63" s="243"/>
    </row>
    <row r="64" spans="1:8" ht="15.75" thickBot="1" x14ac:dyDescent="0.3">
      <c r="D64" s="296" t="s">
        <v>420</v>
      </c>
      <c r="E64" s="296"/>
      <c r="F64" s="311">
        <f>SUM(F61:F63)</f>
        <v>14015.879999999997</v>
      </c>
      <c r="G64" s="243"/>
    </row>
    <row r="65" spans="1:1" ht="15.75" thickTop="1" x14ac:dyDescent="0.25"/>
    <row r="66" spans="1:1" x14ac:dyDescent="0.25">
      <c r="A66" s="280"/>
    </row>
    <row r="68" spans="1:1" x14ac:dyDescent="0.25">
      <c r="A68" s="2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6"/>
  <sheetViews>
    <sheetView topLeftCell="A21" zoomScale="50" zoomScaleNormal="50" workbookViewId="0">
      <selection activeCell="D51" sqref="D51"/>
    </sheetView>
  </sheetViews>
  <sheetFormatPr defaultColWidth="8.85546875" defaultRowHeight="40.15" customHeight="1" x14ac:dyDescent="0.5"/>
  <cols>
    <col min="1" max="1" width="100.7109375" style="2" customWidth="1"/>
    <col min="2" max="2" width="48.7109375" style="2" customWidth="1"/>
    <col min="3" max="5" width="30.7109375" style="1" customWidth="1"/>
    <col min="6" max="6" width="60.7109375" style="1" customWidth="1"/>
    <col min="7" max="7" width="30.7109375" style="20" customWidth="1"/>
    <col min="8" max="8" width="30.7109375" style="1" customWidth="1"/>
    <col min="9" max="9" width="100.7109375" style="1" customWidth="1"/>
    <col min="10" max="16384" width="8.85546875" style="1"/>
  </cols>
  <sheetData>
    <row r="1" spans="1:10" s="5" customFormat="1" ht="75" customHeight="1" thickBot="1" x14ac:dyDescent="0.75">
      <c r="A1" s="480" t="s">
        <v>331</v>
      </c>
      <c r="B1" s="480"/>
      <c r="C1" s="480"/>
      <c r="D1" s="480"/>
      <c r="E1" s="480"/>
      <c r="F1" s="480"/>
      <c r="G1" s="480"/>
      <c r="H1" s="480"/>
      <c r="I1" s="494"/>
    </row>
    <row r="2" spans="1:10" s="3" customFormat="1" ht="49.9" customHeight="1" thickTop="1" x14ac:dyDescent="0.5">
      <c r="A2" s="44" t="s">
        <v>4</v>
      </c>
      <c r="B2" s="44" t="s">
        <v>359</v>
      </c>
      <c r="C2" s="45" t="s">
        <v>82</v>
      </c>
      <c r="D2" s="45" t="s">
        <v>83</v>
      </c>
      <c r="E2" s="45" t="s">
        <v>85</v>
      </c>
      <c r="F2" s="44" t="s">
        <v>344</v>
      </c>
      <c r="G2" s="50" t="s">
        <v>79</v>
      </c>
      <c r="H2" s="45" t="s">
        <v>80</v>
      </c>
      <c r="I2" s="46" t="s">
        <v>76</v>
      </c>
    </row>
    <row r="3" spans="1:10" ht="30" customHeight="1" x14ac:dyDescent="0.35">
      <c r="A3" s="40"/>
      <c r="B3" s="51"/>
      <c r="C3" s="42"/>
      <c r="D3" s="52"/>
      <c r="E3" s="52"/>
      <c r="F3" s="42"/>
      <c r="G3" s="53"/>
      <c r="H3" s="52"/>
      <c r="I3" s="54"/>
    </row>
    <row r="4" spans="1:10" s="13" customFormat="1" ht="40.15" customHeight="1" x14ac:dyDescent="0.45">
      <c r="A4" s="55" t="s">
        <v>58</v>
      </c>
      <c r="B4" s="56"/>
      <c r="C4" s="57"/>
      <c r="D4" s="57"/>
      <c r="E4" s="57"/>
      <c r="F4" s="57"/>
      <c r="G4" s="58"/>
      <c r="H4" s="57"/>
      <c r="I4" s="59"/>
    </row>
    <row r="5" spans="1:10" ht="30" customHeight="1" x14ac:dyDescent="0.35">
      <c r="A5" s="60"/>
      <c r="B5" s="60"/>
      <c r="C5" s="61"/>
      <c r="D5" s="62"/>
      <c r="E5" s="62"/>
      <c r="F5" s="62"/>
      <c r="G5" s="63"/>
      <c r="H5" s="62"/>
      <c r="I5" s="64"/>
    </row>
    <row r="6" spans="1:10" ht="30" customHeight="1" x14ac:dyDescent="0.35">
      <c r="A6" s="328" t="s">
        <v>360</v>
      </c>
      <c r="B6" s="329"/>
      <c r="C6" s="330"/>
      <c r="D6" s="330">
        <v>100</v>
      </c>
      <c r="E6" s="331"/>
      <c r="F6" s="331"/>
      <c r="G6" s="332">
        <v>5703</v>
      </c>
      <c r="H6" s="333">
        <v>43557</v>
      </c>
      <c r="I6" s="334" t="s">
        <v>361</v>
      </c>
    </row>
    <row r="7" spans="1:10" ht="30" customHeight="1" x14ac:dyDescent="0.35">
      <c r="A7" s="328" t="s">
        <v>113</v>
      </c>
      <c r="B7" s="329"/>
      <c r="C7" s="330"/>
      <c r="D7" s="330">
        <v>185</v>
      </c>
      <c r="E7" s="331"/>
      <c r="F7" s="331"/>
      <c r="G7" s="332">
        <v>5704</v>
      </c>
      <c r="H7" s="333">
        <v>43559</v>
      </c>
      <c r="I7" s="334" t="s">
        <v>362</v>
      </c>
      <c r="J7" s="1" t="s">
        <v>340</v>
      </c>
    </row>
    <row r="8" spans="1:10" ht="30" customHeight="1" x14ac:dyDescent="0.35">
      <c r="A8" s="328" t="s">
        <v>363</v>
      </c>
      <c r="B8" s="329"/>
      <c r="C8" s="330"/>
      <c r="D8" s="330">
        <v>200</v>
      </c>
      <c r="E8" s="331"/>
      <c r="F8" s="331"/>
      <c r="G8" s="332">
        <v>5705</v>
      </c>
      <c r="H8" s="333">
        <v>43573</v>
      </c>
      <c r="I8" s="334" t="s">
        <v>364</v>
      </c>
    </row>
    <row r="9" spans="1:10" ht="30" customHeight="1" x14ac:dyDescent="0.35">
      <c r="A9" s="328" t="s">
        <v>366</v>
      </c>
      <c r="B9" s="322"/>
      <c r="C9" s="330"/>
      <c r="D9" s="330">
        <v>500</v>
      </c>
      <c r="E9" s="323"/>
      <c r="F9" s="323"/>
      <c r="G9" s="332">
        <v>5706</v>
      </c>
      <c r="H9" s="333">
        <v>43573</v>
      </c>
      <c r="I9" s="334" t="s">
        <v>365</v>
      </c>
      <c r="J9" s="1" t="s">
        <v>340</v>
      </c>
    </row>
    <row r="10" spans="1:10" ht="30" customHeight="1" x14ac:dyDescent="0.35">
      <c r="A10" s="328" t="s">
        <v>367</v>
      </c>
      <c r="B10" s="322"/>
      <c r="C10" s="330"/>
      <c r="D10" s="330">
        <v>915</v>
      </c>
      <c r="E10" s="323"/>
      <c r="F10" s="323"/>
      <c r="G10" s="332">
        <v>5707</v>
      </c>
      <c r="H10" s="333">
        <v>43590</v>
      </c>
      <c r="I10" s="334" t="s">
        <v>368</v>
      </c>
      <c r="J10" s="1" t="s">
        <v>340</v>
      </c>
    </row>
    <row r="11" spans="1:10" ht="30" customHeight="1" x14ac:dyDescent="0.35">
      <c r="A11" s="328" t="s">
        <v>327</v>
      </c>
      <c r="B11" s="322"/>
      <c r="C11" s="330">
        <v>986</v>
      </c>
      <c r="D11" s="330"/>
      <c r="E11" s="323"/>
      <c r="F11" s="323"/>
      <c r="G11" s="332"/>
      <c r="H11" s="333">
        <v>43564</v>
      </c>
      <c r="I11" s="334"/>
      <c r="J11" s="1" t="s">
        <v>340</v>
      </c>
    </row>
    <row r="12" spans="1:10" ht="30" customHeight="1" x14ac:dyDescent="0.35">
      <c r="A12" s="328" t="s">
        <v>369</v>
      </c>
      <c r="B12" s="322"/>
      <c r="C12" s="330"/>
      <c r="D12" s="330">
        <v>250</v>
      </c>
      <c r="E12" s="323"/>
      <c r="F12" s="323"/>
      <c r="G12" s="332">
        <v>5708</v>
      </c>
      <c r="H12" s="333">
        <v>43601</v>
      </c>
      <c r="I12" s="334" t="s">
        <v>370</v>
      </c>
      <c r="J12" s="1" t="s">
        <v>340</v>
      </c>
    </row>
    <row r="13" spans="1:10" ht="30" customHeight="1" x14ac:dyDescent="0.35">
      <c r="A13" s="328" t="s">
        <v>371</v>
      </c>
      <c r="B13" s="322"/>
      <c r="C13" s="330"/>
      <c r="D13" s="330">
        <v>5000</v>
      </c>
      <c r="E13" s="323"/>
      <c r="F13" s="323"/>
      <c r="G13" s="332">
        <v>5709</v>
      </c>
      <c r="H13" s="333">
        <v>43601</v>
      </c>
      <c r="I13" s="334" t="s">
        <v>372</v>
      </c>
      <c r="J13" s="1" t="s">
        <v>340</v>
      </c>
    </row>
    <row r="14" spans="1:10" ht="30" customHeight="1" x14ac:dyDescent="0.35">
      <c r="A14" s="328" t="s">
        <v>358</v>
      </c>
      <c r="B14" s="322"/>
      <c r="C14" s="330">
        <v>10000</v>
      </c>
      <c r="D14" s="330"/>
      <c r="E14" s="323"/>
      <c r="F14" s="323"/>
      <c r="G14" s="332"/>
      <c r="H14" s="333"/>
      <c r="I14" s="334"/>
    </row>
    <row r="15" spans="1:10" ht="30" customHeight="1" x14ac:dyDescent="0.35">
      <c r="A15" s="328" t="s">
        <v>381</v>
      </c>
      <c r="B15" s="322"/>
      <c r="C15" s="330"/>
      <c r="D15" s="330">
        <v>3500</v>
      </c>
      <c r="E15" s="323"/>
      <c r="F15" s="323"/>
      <c r="G15" s="332">
        <v>5710</v>
      </c>
      <c r="H15" s="333">
        <v>43608</v>
      </c>
      <c r="I15" s="362" t="s">
        <v>382</v>
      </c>
    </row>
    <row r="16" spans="1:10" ht="30" customHeight="1" x14ac:dyDescent="0.35">
      <c r="A16" s="328" t="s">
        <v>384</v>
      </c>
      <c r="B16" s="322"/>
      <c r="C16" s="330"/>
      <c r="D16" s="330">
        <v>2500</v>
      </c>
      <c r="E16" s="323"/>
      <c r="F16" s="323"/>
      <c r="G16" s="332">
        <v>5711</v>
      </c>
      <c r="H16" s="333">
        <v>43608</v>
      </c>
      <c r="I16" s="362"/>
    </row>
    <row r="17" spans="1:9" ht="30" customHeight="1" x14ac:dyDescent="0.35">
      <c r="A17" s="328" t="s">
        <v>385</v>
      </c>
      <c r="B17" s="322"/>
      <c r="C17" s="330"/>
      <c r="D17" s="330">
        <v>1000</v>
      </c>
      <c r="E17" s="323"/>
      <c r="F17" s="323"/>
      <c r="G17" s="332">
        <v>5712</v>
      </c>
      <c r="H17" s="333">
        <v>43608</v>
      </c>
      <c r="I17" s="362"/>
    </row>
    <row r="18" spans="1:9" ht="30" customHeight="1" x14ac:dyDescent="0.35">
      <c r="A18" s="328" t="s">
        <v>358</v>
      </c>
      <c r="B18" s="322"/>
      <c r="C18" s="330">
        <v>5000</v>
      </c>
      <c r="D18" s="330"/>
      <c r="E18" s="323"/>
      <c r="F18" s="323"/>
      <c r="G18" s="332"/>
      <c r="H18" s="333"/>
      <c r="I18" s="362"/>
    </row>
    <row r="19" spans="1:9" ht="30" customHeight="1" x14ac:dyDescent="0.35">
      <c r="A19" s="328" t="s">
        <v>386</v>
      </c>
      <c r="B19" s="322"/>
      <c r="C19" s="330"/>
      <c r="D19" s="330">
        <v>110.45</v>
      </c>
      <c r="E19" s="323"/>
      <c r="F19" s="323"/>
      <c r="G19" s="332">
        <v>5713</v>
      </c>
      <c r="H19" s="333">
        <v>43622</v>
      </c>
      <c r="I19" s="362" t="s">
        <v>374</v>
      </c>
    </row>
    <row r="20" spans="1:9" ht="30" customHeight="1" x14ac:dyDescent="0.35">
      <c r="A20" s="328" t="s">
        <v>280</v>
      </c>
      <c r="B20" s="322"/>
      <c r="C20" s="330"/>
      <c r="D20" s="330">
        <v>52.74</v>
      </c>
      <c r="E20" s="323"/>
      <c r="F20" s="323"/>
      <c r="G20" s="332">
        <f>+G19+1</f>
        <v>5714</v>
      </c>
      <c r="H20" s="333"/>
      <c r="I20" s="362" t="s">
        <v>387</v>
      </c>
    </row>
    <row r="21" spans="1:9" ht="30" customHeight="1" x14ac:dyDescent="0.35">
      <c r="A21" s="328" t="s">
        <v>394</v>
      </c>
      <c r="B21" s="322"/>
      <c r="C21" s="330"/>
      <c r="D21" s="330">
        <v>34.729999999999997</v>
      </c>
      <c r="E21" s="323"/>
      <c r="F21" s="323"/>
      <c r="G21" s="332">
        <f t="shared" ref="G21:G28" si="0">+G20+1</f>
        <v>5715</v>
      </c>
      <c r="H21" s="333"/>
      <c r="I21" s="362" t="s">
        <v>387</v>
      </c>
    </row>
    <row r="22" spans="1:9" ht="30" customHeight="1" x14ac:dyDescent="0.35">
      <c r="A22" s="328" t="s">
        <v>398</v>
      </c>
      <c r="B22" s="322"/>
      <c r="C22" s="330"/>
      <c r="D22" s="330">
        <v>163</v>
      </c>
      <c r="E22" s="323"/>
      <c r="F22" s="323"/>
      <c r="G22" s="332">
        <f t="shared" si="0"/>
        <v>5716</v>
      </c>
      <c r="H22" s="333"/>
      <c r="I22" s="362" t="s">
        <v>399</v>
      </c>
    </row>
    <row r="23" spans="1:9" ht="30" customHeight="1" x14ac:dyDescent="0.35">
      <c r="A23" s="328" t="s">
        <v>287</v>
      </c>
      <c r="B23" s="322"/>
      <c r="C23" s="330"/>
      <c r="D23" s="330">
        <v>45.89</v>
      </c>
      <c r="E23" s="323"/>
      <c r="F23" s="323"/>
      <c r="G23" s="332">
        <f t="shared" si="0"/>
        <v>5717</v>
      </c>
      <c r="H23" s="333"/>
      <c r="I23" s="362" t="s">
        <v>388</v>
      </c>
    </row>
    <row r="24" spans="1:9" ht="30" customHeight="1" x14ac:dyDescent="0.35">
      <c r="A24" s="328" t="s">
        <v>395</v>
      </c>
      <c r="B24" s="322"/>
      <c r="C24" s="330"/>
      <c r="D24" s="330">
        <v>217.83</v>
      </c>
      <c r="E24" s="323"/>
      <c r="F24" s="323"/>
      <c r="G24" s="332">
        <f t="shared" si="0"/>
        <v>5718</v>
      </c>
      <c r="H24" s="333"/>
      <c r="I24" s="362" t="s">
        <v>389</v>
      </c>
    </row>
    <row r="25" spans="1:9" ht="30" customHeight="1" x14ac:dyDescent="0.35">
      <c r="A25" s="328" t="s">
        <v>396</v>
      </c>
      <c r="B25" s="322"/>
      <c r="C25" s="330"/>
      <c r="D25" s="330">
        <v>200</v>
      </c>
      <c r="E25" s="323"/>
      <c r="F25" s="323"/>
      <c r="G25" s="332">
        <f t="shared" si="0"/>
        <v>5719</v>
      </c>
      <c r="H25" s="333"/>
      <c r="I25" s="362" t="s">
        <v>390</v>
      </c>
    </row>
    <row r="26" spans="1:9" ht="30" customHeight="1" x14ac:dyDescent="0.35">
      <c r="A26" s="328" t="s">
        <v>373</v>
      </c>
      <c r="B26" s="322"/>
      <c r="C26" s="330"/>
      <c r="D26" s="330">
        <v>1064</v>
      </c>
      <c r="E26" s="323"/>
      <c r="F26" s="323"/>
      <c r="G26" s="332">
        <f t="shared" si="0"/>
        <v>5720</v>
      </c>
      <c r="H26" s="333"/>
      <c r="I26" s="362" t="s">
        <v>391</v>
      </c>
    </row>
    <row r="27" spans="1:9" ht="30" customHeight="1" x14ac:dyDescent="0.35">
      <c r="A27" s="328" t="s">
        <v>397</v>
      </c>
      <c r="B27" s="322"/>
      <c r="C27" s="330"/>
      <c r="D27" s="330">
        <v>300</v>
      </c>
      <c r="E27" s="323"/>
      <c r="F27" s="323"/>
      <c r="G27" s="332">
        <f t="shared" si="0"/>
        <v>5721</v>
      </c>
      <c r="H27" s="333"/>
      <c r="I27" s="362" t="s">
        <v>392</v>
      </c>
    </row>
    <row r="28" spans="1:9" ht="30" customHeight="1" x14ac:dyDescent="0.35">
      <c r="A28" s="328" t="s">
        <v>393</v>
      </c>
      <c r="B28" s="322"/>
      <c r="C28" s="330"/>
      <c r="D28" s="330">
        <v>250</v>
      </c>
      <c r="E28" s="323"/>
      <c r="F28" s="323"/>
      <c r="G28" s="332">
        <f t="shared" si="0"/>
        <v>5722</v>
      </c>
      <c r="H28" s="333"/>
      <c r="I28" s="362" t="s">
        <v>401</v>
      </c>
    </row>
    <row r="29" spans="1:9" ht="30" customHeight="1" x14ac:dyDescent="0.35">
      <c r="A29" s="328" t="s">
        <v>327</v>
      </c>
      <c r="B29" s="322"/>
      <c r="C29" s="330">
        <v>2075</v>
      </c>
      <c r="D29" s="330"/>
      <c r="E29" s="323"/>
      <c r="F29" s="323"/>
      <c r="G29" s="332"/>
      <c r="H29" s="333">
        <v>43629</v>
      </c>
      <c r="I29" s="362" t="s">
        <v>400</v>
      </c>
    </row>
    <row r="30" spans="1:9" ht="40.15" customHeight="1" x14ac:dyDescent="0.35">
      <c r="A30" s="328" t="s">
        <v>327</v>
      </c>
      <c r="B30" s="322"/>
      <c r="C30" s="330">
        <v>200</v>
      </c>
      <c r="D30" s="330"/>
      <c r="E30" s="323"/>
      <c r="F30" s="323"/>
      <c r="G30" s="332"/>
      <c r="H30" s="333">
        <v>43643</v>
      </c>
      <c r="I30" s="345" t="s">
        <v>402</v>
      </c>
    </row>
    <row r="31" spans="1:9" ht="40.15" customHeight="1" x14ac:dyDescent="0.35">
      <c r="A31" s="328" t="s">
        <v>327</v>
      </c>
      <c r="B31" s="322"/>
      <c r="C31" s="330">
        <v>200</v>
      </c>
      <c r="D31" s="360"/>
      <c r="E31" s="361"/>
      <c r="F31" s="361"/>
      <c r="G31" s="332"/>
      <c r="H31" s="333">
        <v>43614</v>
      </c>
      <c r="I31" s="345"/>
    </row>
    <row r="32" spans="1:9" ht="40.15" customHeight="1" x14ac:dyDescent="0.35">
      <c r="A32" s="357" t="s">
        <v>412</v>
      </c>
      <c r="B32" s="358"/>
      <c r="C32" s="359"/>
      <c r="D32" s="360">
        <v>250</v>
      </c>
      <c r="E32" s="361"/>
      <c r="F32" s="361"/>
      <c r="G32" s="332">
        <v>5723</v>
      </c>
      <c r="H32" s="333">
        <v>43675</v>
      </c>
      <c r="I32" s="345" t="s">
        <v>414</v>
      </c>
    </row>
    <row r="33" spans="1:9" ht="40.15" customHeight="1" x14ac:dyDescent="0.35">
      <c r="A33" s="357" t="s">
        <v>412</v>
      </c>
      <c r="B33" s="358"/>
      <c r="C33" s="359"/>
      <c r="D33" s="360">
        <v>250</v>
      </c>
      <c r="E33" s="361"/>
      <c r="F33" s="361"/>
      <c r="G33" s="332">
        <v>5724</v>
      </c>
      <c r="H33" s="333">
        <v>43675</v>
      </c>
      <c r="I33" s="363" t="s">
        <v>414</v>
      </c>
    </row>
    <row r="34" spans="1:9" ht="40.15" customHeight="1" x14ac:dyDescent="0.35">
      <c r="A34" s="357" t="s">
        <v>287</v>
      </c>
      <c r="B34" s="358"/>
      <c r="C34" s="359"/>
      <c r="D34" s="360">
        <v>131.22</v>
      </c>
      <c r="E34" s="361"/>
      <c r="F34" s="361"/>
      <c r="G34" s="332">
        <v>5725</v>
      </c>
      <c r="H34" s="333">
        <v>43691</v>
      </c>
      <c r="I34" s="470" t="s">
        <v>388</v>
      </c>
    </row>
    <row r="35" spans="1:9" ht="40.15" customHeight="1" x14ac:dyDescent="0.35">
      <c r="A35" s="357" t="s">
        <v>287</v>
      </c>
      <c r="B35" s="358"/>
      <c r="C35" s="359"/>
      <c r="D35" s="360">
        <v>128.88</v>
      </c>
      <c r="E35" s="361"/>
      <c r="F35" s="361"/>
      <c r="G35" s="332">
        <v>5726</v>
      </c>
      <c r="H35" s="333">
        <v>43711</v>
      </c>
      <c r="I35" s="470" t="s">
        <v>388</v>
      </c>
    </row>
    <row r="36" spans="1:9" ht="40.15" customHeight="1" x14ac:dyDescent="0.35">
      <c r="A36" s="357" t="s">
        <v>421</v>
      </c>
      <c r="B36" s="358"/>
      <c r="C36" s="359"/>
      <c r="D36" s="360">
        <v>9000</v>
      </c>
      <c r="E36" s="361"/>
      <c r="F36" s="361"/>
      <c r="G36" s="332">
        <v>5727</v>
      </c>
      <c r="H36" s="333">
        <v>43724</v>
      </c>
      <c r="I36" s="470" t="s">
        <v>422</v>
      </c>
    </row>
    <row r="37" spans="1:9" ht="40.15" customHeight="1" x14ac:dyDescent="0.35">
      <c r="A37" s="357" t="s">
        <v>423</v>
      </c>
      <c r="B37" s="358"/>
      <c r="C37" s="359">
        <v>9000</v>
      </c>
      <c r="D37" s="360"/>
      <c r="E37" s="361"/>
      <c r="F37" s="361"/>
      <c r="G37" s="332"/>
      <c r="H37" s="333"/>
      <c r="I37" s="470"/>
    </row>
    <row r="38" spans="1:9" ht="30" customHeight="1" x14ac:dyDescent="0.35">
      <c r="A38" s="347"/>
      <c r="B38" s="326"/>
      <c r="C38" s="327"/>
      <c r="D38" s="80"/>
      <c r="E38" s="80"/>
      <c r="F38" s="80"/>
      <c r="G38" s="332"/>
      <c r="H38" s="333"/>
      <c r="I38" s="346"/>
    </row>
    <row r="39" spans="1:9" ht="40.15" customHeight="1" x14ac:dyDescent="0.35">
      <c r="A39" s="84"/>
      <c r="B39" s="85"/>
      <c r="C39" s="86"/>
      <c r="D39" s="87"/>
      <c r="E39" s="87"/>
      <c r="F39" s="86"/>
      <c r="G39" s="88"/>
      <c r="H39" s="87"/>
      <c r="I39" s="89"/>
    </row>
    <row r="40" spans="1:9" ht="30" customHeight="1" x14ac:dyDescent="0.35">
      <c r="A40" s="90" t="s">
        <v>77</v>
      </c>
      <c r="B40" s="91">
        <v>2008.66</v>
      </c>
      <c r="C40" s="92">
        <f>SUM(C6:C39)</f>
        <v>27461</v>
      </c>
      <c r="D40" s="93">
        <f>SUM(D6:D39)</f>
        <v>26348.74</v>
      </c>
      <c r="E40" s="93">
        <f>C40-D40</f>
        <v>1112.2599999999984</v>
      </c>
      <c r="F40" s="93">
        <f>B40+E40</f>
        <v>3120.9199999999983</v>
      </c>
      <c r="G40" s="94"/>
      <c r="H40" s="95"/>
      <c r="I40" s="96"/>
    </row>
    <row r="41" spans="1:9" ht="30" customHeight="1" x14ac:dyDescent="0.35">
      <c r="A41" s="40"/>
      <c r="B41" s="51"/>
      <c r="C41" s="42"/>
      <c r="D41" s="52"/>
      <c r="E41" s="52"/>
      <c r="F41" s="42"/>
      <c r="G41" s="53"/>
      <c r="H41" s="52"/>
      <c r="I41" s="54"/>
    </row>
    <row r="42" spans="1:9" ht="30" customHeight="1" x14ac:dyDescent="0.35">
      <c r="A42" s="97" t="s">
        <v>60</v>
      </c>
      <c r="B42" s="44"/>
      <c r="C42" s="98"/>
      <c r="D42" s="98"/>
      <c r="E42" s="98"/>
      <c r="F42" s="97"/>
      <c r="G42" s="99"/>
      <c r="H42" s="45"/>
      <c r="I42" s="100"/>
    </row>
    <row r="43" spans="1:9" ht="30" customHeight="1" x14ac:dyDescent="0.35">
      <c r="A43" s="60"/>
      <c r="B43" s="60"/>
      <c r="C43" s="61"/>
      <c r="D43" s="62"/>
      <c r="E43" s="62"/>
      <c r="F43" s="62"/>
      <c r="G43" s="63"/>
      <c r="H43" s="62"/>
      <c r="I43" s="64"/>
    </row>
    <row r="44" spans="1:9" ht="30" customHeight="1" x14ac:dyDescent="0.35">
      <c r="A44" s="101" t="s">
        <v>208</v>
      </c>
      <c r="B44" s="101"/>
      <c r="C44" s="66">
        <f>35.34+27.07+39.28</f>
        <v>101.69</v>
      </c>
      <c r="D44" s="67"/>
      <c r="E44" s="67"/>
      <c r="F44" s="67"/>
      <c r="G44" s="68"/>
      <c r="H44" s="67"/>
      <c r="I44" s="69"/>
    </row>
    <row r="45" spans="1:9" ht="30" customHeight="1" x14ac:dyDescent="0.35">
      <c r="A45" s="101" t="s">
        <v>208</v>
      </c>
      <c r="B45" s="101"/>
      <c r="C45" s="66">
        <v>28</v>
      </c>
      <c r="D45" s="67"/>
      <c r="E45" s="67"/>
      <c r="F45" s="67"/>
      <c r="G45" s="68"/>
      <c r="H45" s="67"/>
      <c r="I45" s="69"/>
    </row>
    <row r="46" spans="1:9" ht="30" customHeight="1" x14ac:dyDescent="0.35">
      <c r="A46" s="101" t="s">
        <v>208</v>
      </c>
      <c r="B46" s="101"/>
      <c r="C46" s="66">
        <v>28.02</v>
      </c>
      <c r="D46" s="67"/>
      <c r="E46" s="67"/>
      <c r="F46" s="67"/>
      <c r="G46" s="68"/>
      <c r="H46" s="67"/>
      <c r="I46" s="69"/>
    </row>
    <row r="47" spans="1:9" ht="30" customHeight="1" x14ac:dyDescent="0.35">
      <c r="A47" s="101" t="s">
        <v>327</v>
      </c>
      <c r="B47" s="101"/>
      <c r="C47" s="66">
        <v>500</v>
      </c>
      <c r="D47" s="67"/>
      <c r="E47" s="67"/>
      <c r="F47" s="67"/>
      <c r="G47" s="68"/>
      <c r="H47" s="458"/>
      <c r="I47" s="69"/>
    </row>
    <row r="48" spans="1:9" ht="30" customHeight="1" x14ac:dyDescent="0.35">
      <c r="A48" s="101" t="s">
        <v>327</v>
      </c>
      <c r="B48" s="101"/>
      <c r="C48" s="66"/>
      <c r="D48" s="67"/>
      <c r="E48" s="67"/>
      <c r="F48" s="67"/>
      <c r="G48" s="68"/>
      <c r="H48" s="458"/>
      <c r="I48" s="69"/>
    </row>
    <row r="49" spans="1:9" ht="40.15" customHeight="1" x14ac:dyDescent="0.35">
      <c r="A49" s="101" t="s">
        <v>220</v>
      </c>
      <c r="B49" s="101"/>
      <c r="C49" s="66"/>
      <c r="D49" s="67">
        <v>15000</v>
      </c>
      <c r="E49" s="67"/>
      <c r="F49" s="67"/>
      <c r="G49" s="68"/>
      <c r="H49" s="458"/>
      <c r="I49" s="69"/>
    </row>
    <row r="50" spans="1:9" ht="30" customHeight="1" x14ac:dyDescent="0.35">
      <c r="A50" s="101" t="s">
        <v>220</v>
      </c>
      <c r="B50" s="65"/>
      <c r="C50" s="66"/>
      <c r="D50" s="67">
        <v>9000</v>
      </c>
      <c r="E50" s="67"/>
      <c r="F50" s="67"/>
      <c r="G50" s="68"/>
      <c r="H50" s="324"/>
      <c r="I50" s="69"/>
    </row>
    <row r="51" spans="1:9" ht="40.15" customHeight="1" x14ac:dyDescent="0.35">
      <c r="A51" s="102"/>
      <c r="B51" s="103"/>
      <c r="C51" s="86"/>
      <c r="D51" s="104"/>
      <c r="E51" s="104"/>
      <c r="F51" s="104"/>
      <c r="G51" s="105"/>
      <c r="H51" s="106"/>
      <c r="I51" s="107"/>
    </row>
    <row r="52" spans="1:9" ht="30" customHeight="1" x14ac:dyDescent="0.35">
      <c r="A52" s="108" t="s">
        <v>77</v>
      </c>
      <c r="B52" s="91">
        <v>47362.25</v>
      </c>
      <c r="C52" s="92">
        <f>SUM(C44:C50)</f>
        <v>657.71</v>
      </c>
      <c r="D52" s="109">
        <f>SUM(D44:D50)</f>
        <v>24000</v>
      </c>
      <c r="E52" s="109">
        <f>C52-D52</f>
        <v>-23342.29</v>
      </c>
      <c r="F52" s="109">
        <f>B52+E52</f>
        <v>24019.96</v>
      </c>
      <c r="G52" s="110"/>
      <c r="H52" s="111"/>
      <c r="I52" s="112"/>
    </row>
    <row r="53" spans="1:9" ht="40.15" customHeight="1" x14ac:dyDescent="0.35">
      <c r="A53" s="113"/>
      <c r="B53" s="51"/>
      <c r="C53" s="52"/>
      <c r="D53" s="52"/>
      <c r="E53" s="52"/>
      <c r="F53" s="52"/>
      <c r="G53" s="53"/>
      <c r="H53" s="52"/>
      <c r="I53" s="54"/>
    </row>
    <row r="54" spans="1:9" ht="40.15" customHeight="1" x14ac:dyDescent="0.35">
      <c r="A54" s="44" t="s">
        <v>86</v>
      </c>
      <c r="B54" s="44"/>
      <c r="C54" s="45"/>
      <c r="D54" s="98"/>
      <c r="E54" s="45"/>
      <c r="F54" s="97"/>
      <c r="G54" s="99"/>
      <c r="H54" s="45"/>
      <c r="I54" s="100"/>
    </row>
    <row r="55" spans="1:9" ht="40.15" customHeight="1" x14ac:dyDescent="0.35">
      <c r="A55" s="60"/>
      <c r="B55" s="60"/>
      <c r="C55" s="61"/>
      <c r="D55" s="62"/>
      <c r="E55" s="62"/>
      <c r="F55" s="62"/>
      <c r="G55" s="63"/>
      <c r="H55" s="62"/>
      <c r="I55" s="64"/>
    </row>
    <row r="56" spans="1:9" ht="40.15" customHeight="1" x14ac:dyDescent="0.35">
      <c r="A56" s="90" t="s">
        <v>77</v>
      </c>
      <c r="B56" s="114">
        <f>B52+B40</f>
        <v>49370.91</v>
      </c>
      <c r="C56" s="115">
        <f>C52+C40</f>
        <v>28118.71</v>
      </c>
      <c r="D56" s="93">
        <f>D52+D40</f>
        <v>50348.740000000005</v>
      </c>
      <c r="E56" s="93">
        <f>C56-D56</f>
        <v>-22230.030000000006</v>
      </c>
      <c r="F56" s="93">
        <f>B56+E56</f>
        <v>27140.879999999997</v>
      </c>
      <c r="G56" s="116"/>
      <c r="H56" s="117"/>
      <c r="I56" s="96"/>
    </row>
  </sheetData>
  <mergeCells count="1">
    <mergeCell ref="A1:I1"/>
  </mergeCells>
  <printOptions gridLines="1"/>
  <pageMargins left="0.7" right="0.7" top="0.75" bottom="0.75" header="0.3" footer="0.3"/>
  <pageSetup scale="2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9"/>
  <sheetViews>
    <sheetView showGridLines="0" topLeftCell="A51" zoomScale="60" zoomScaleNormal="60" workbookViewId="0">
      <selection activeCell="A42" sqref="A42"/>
    </sheetView>
  </sheetViews>
  <sheetFormatPr defaultColWidth="8.85546875" defaultRowHeight="40.15" customHeight="1" x14ac:dyDescent="0.5"/>
  <cols>
    <col min="1" max="1" width="100.7109375" style="2" customWidth="1"/>
    <col min="2" max="3" width="30.7109375" style="1" customWidth="1"/>
    <col min="4" max="4" width="30.7109375" style="20" customWidth="1"/>
    <col min="5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109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50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19">
        <f>+B5+B23+B37+B47+B56</f>
        <v>5900</v>
      </c>
      <c r="C3" s="119">
        <f>+C5+C23+C37+C47+C56</f>
        <v>5900</v>
      </c>
      <c r="D3" s="58"/>
      <c r="E3" s="120"/>
      <c r="F3" s="6"/>
    </row>
    <row r="4" spans="1:6" ht="30" customHeight="1" x14ac:dyDescent="0.35">
      <c r="A4" s="121"/>
      <c r="B4" s="122"/>
      <c r="C4" s="122"/>
      <c r="D4" s="123"/>
      <c r="E4" s="124"/>
      <c r="F4" s="12"/>
    </row>
    <row r="5" spans="1:6" ht="40.15" customHeight="1" x14ac:dyDescent="0.35">
      <c r="A5" s="125" t="s">
        <v>14</v>
      </c>
      <c r="B5" s="66">
        <f>+'17 18 budget board meeting'!H8</f>
        <v>2500</v>
      </c>
      <c r="C5" s="66">
        <v>2500</v>
      </c>
      <c r="D5" s="68"/>
      <c r="E5" s="67"/>
      <c r="F5" s="69" t="s">
        <v>8</v>
      </c>
    </row>
    <row r="6" spans="1:6" ht="30" customHeight="1" x14ac:dyDescent="0.35">
      <c r="A6" s="126"/>
      <c r="B6" s="61"/>
      <c r="C6" s="61"/>
      <c r="D6" s="63"/>
      <c r="E6" s="62"/>
      <c r="F6" s="64"/>
    </row>
    <row r="7" spans="1:6" ht="30" customHeight="1" x14ac:dyDescent="0.35">
      <c r="A7" s="125"/>
      <c r="B7" s="66"/>
      <c r="C7" s="66"/>
      <c r="D7" s="68"/>
      <c r="E7" s="67"/>
      <c r="F7" s="69"/>
    </row>
    <row r="8" spans="1:6" ht="30" customHeight="1" x14ac:dyDescent="0.35">
      <c r="A8" s="127" t="s">
        <v>5</v>
      </c>
      <c r="B8" s="71">
        <v>100</v>
      </c>
      <c r="C8" s="71">
        <f>88.62+85.32</f>
        <v>173.94</v>
      </c>
      <c r="D8" s="73">
        <v>5661</v>
      </c>
      <c r="E8" s="74">
        <v>43377</v>
      </c>
      <c r="F8" s="69" t="s">
        <v>317</v>
      </c>
    </row>
    <row r="9" spans="1:6" ht="30" customHeight="1" x14ac:dyDescent="0.35">
      <c r="A9" s="128" t="s">
        <v>6</v>
      </c>
      <c r="B9" s="71">
        <v>92.69</v>
      </c>
      <c r="C9" s="71">
        <v>105.6</v>
      </c>
      <c r="D9" s="73">
        <v>5667</v>
      </c>
      <c r="E9" s="74">
        <v>43406</v>
      </c>
      <c r="F9" s="69"/>
    </row>
    <row r="10" spans="1:6" ht="30" customHeight="1" x14ac:dyDescent="0.35">
      <c r="A10" s="128" t="s">
        <v>236</v>
      </c>
      <c r="B10" s="71"/>
      <c r="C10" s="71">
        <v>107.59</v>
      </c>
      <c r="D10" s="73"/>
      <c r="E10" s="74">
        <v>43095</v>
      </c>
      <c r="F10" s="69" t="s">
        <v>237</v>
      </c>
    </row>
    <row r="11" spans="1:6" ht="30" customHeight="1" x14ac:dyDescent="0.35">
      <c r="A11" s="128" t="s">
        <v>7</v>
      </c>
      <c r="B11" s="71"/>
      <c r="C11" s="71"/>
      <c r="D11" s="73"/>
      <c r="E11" s="74" t="s">
        <v>81</v>
      </c>
      <c r="F11" s="69"/>
    </row>
    <row r="12" spans="1:6" ht="30" customHeight="1" x14ac:dyDescent="0.35">
      <c r="A12" s="128" t="s">
        <v>9</v>
      </c>
      <c r="B12" s="71">
        <v>106.44</v>
      </c>
      <c r="C12" s="71">
        <v>68.48</v>
      </c>
      <c r="D12" s="341">
        <v>5680</v>
      </c>
      <c r="E12" s="74">
        <v>43467</v>
      </c>
      <c r="F12" s="69" t="s">
        <v>248</v>
      </c>
    </row>
    <row r="13" spans="1:6" ht="30" customHeight="1" x14ac:dyDescent="0.35">
      <c r="A13" s="128" t="s">
        <v>10</v>
      </c>
      <c r="B13" s="71">
        <v>115</v>
      </c>
      <c r="C13" s="71">
        <v>110</v>
      </c>
      <c r="D13" s="73">
        <v>5687</v>
      </c>
      <c r="E13" s="74">
        <v>43510</v>
      </c>
      <c r="F13" s="69" t="s">
        <v>248</v>
      </c>
    </row>
    <row r="14" spans="1:6" ht="30" customHeight="1" x14ac:dyDescent="0.35">
      <c r="A14" s="128" t="s">
        <v>341</v>
      </c>
      <c r="B14" s="71">
        <v>100</v>
      </c>
      <c r="C14" s="71"/>
      <c r="D14" s="73">
        <v>5688</v>
      </c>
      <c r="E14" s="74">
        <v>43510</v>
      </c>
      <c r="F14" s="69" t="s">
        <v>342</v>
      </c>
    </row>
    <row r="15" spans="1:6" ht="30" customHeight="1" x14ac:dyDescent="0.35">
      <c r="A15" s="128" t="s">
        <v>11</v>
      </c>
      <c r="B15" s="71">
        <v>150</v>
      </c>
      <c r="C15" s="71">
        <v>119.2</v>
      </c>
      <c r="D15" s="73">
        <v>5640</v>
      </c>
      <c r="E15" s="74">
        <v>43536</v>
      </c>
      <c r="F15" s="69" t="s">
        <v>248</v>
      </c>
    </row>
    <row r="16" spans="1:6" ht="30" customHeight="1" x14ac:dyDescent="0.35">
      <c r="A16" s="128" t="s">
        <v>12</v>
      </c>
      <c r="B16" s="71">
        <v>185</v>
      </c>
      <c r="C16" s="71"/>
      <c r="D16" s="73">
        <v>5704</v>
      </c>
      <c r="E16" s="74">
        <v>43559</v>
      </c>
      <c r="F16" s="69" t="s">
        <v>248</v>
      </c>
    </row>
    <row r="17" spans="1:6" ht="30" customHeight="1" x14ac:dyDescent="0.35">
      <c r="A17" s="78" t="s">
        <v>13</v>
      </c>
      <c r="B17" s="71"/>
      <c r="C17" s="71"/>
      <c r="D17" s="73"/>
      <c r="E17" s="74" t="s">
        <v>81</v>
      </c>
      <c r="F17" s="69"/>
    </row>
    <row r="18" spans="1:6" ht="30" customHeight="1" x14ac:dyDescent="0.35">
      <c r="A18" s="128" t="s">
        <v>110</v>
      </c>
      <c r="B18" s="79"/>
      <c r="C18" s="79">
        <v>386.02</v>
      </c>
      <c r="D18" s="81">
        <v>5653</v>
      </c>
      <c r="E18" s="82">
        <v>43283</v>
      </c>
      <c r="F18" s="83"/>
    </row>
    <row r="19" spans="1:6" ht="30" customHeight="1" x14ac:dyDescent="0.35">
      <c r="A19" s="129"/>
      <c r="B19" s="130"/>
      <c r="C19" s="130"/>
      <c r="D19" s="88"/>
      <c r="E19" s="87"/>
      <c r="F19" s="89"/>
    </row>
    <row r="20" spans="1:6" ht="40.15" customHeight="1" x14ac:dyDescent="0.35">
      <c r="A20" s="131" t="s">
        <v>15</v>
      </c>
      <c r="B20" s="132">
        <f>SUM(B7:B18)</f>
        <v>849.13</v>
      </c>
      <c r="C20" s="132">
        <f>SUM(C7:C18)</f>
        <v>1070.83</v>
      </c>
      <c r="D20" s="133"/>
      <c r="E20" s="134"/>
      <c r="F20" s="7"/>
    </row>
    <row r="21" spans="1:6" ht="40.15" customHeight="1" x14ac:dyDescent="0.35">
      <c r="A21" s="135" t="s">
        <v>16</v>
      </c>
      <c r="B21" s="136">
        <f>B5-B20</f>
        <v>1650.87</v>
      </c>
      <c r="C21" s="136">
        <f>C5-C20</f>
        <v>1429.17</v>
      </c>
      <c r="D21" s="137"/>
      <c r="E21" s="136"/>
      <c r="F21" s="8"/>
    </row>
    <row r="22" spans="1:6" ht="30" customHeight="1" x14ac:dyDescent="0.5">
      <c r="A22" s="138"/>
      <c r="B22" s="10"/>
      <c r="C22" s="10"/>
      <c r="D22" s="16"/>
      <c r="E22" s="10"/>
      <c r="F22" s="10"/>
    </row>
    <row r="23" spans="1:6" ht="40.15" customHeight="1" x14ac:dyDescent="0.35">
      <c r="A23" s="125" t="s">
        <v>17</v>
      </c>
      <c r="B23" s="66">
        <f>+'17 18 budget board meeting'!H9</f>
        <v>1300</v>
      </c>
      <c r="C23" s="66">
        <v>1300</v>
      </c>
      <c r="D23" s="68"/>
      <c r="E23" s="67"/>
      <c r="F23" s="69" t="s">
        <v>18</v>
      </c>
    </row>
    <row r="24" spans="1:6" ht="30" customHeight="1" x14ac:dyDescent="0.35">
      <c r="A24" s="139"/>
      <c r="B24" s="140"/>
      <c r="C24" s="140"/>
      <c r="D24" s="141"/>
      <c r="E24" s="142"/>
      <c r="F24" s="64"/>
    </row>
    <row r="25" spans="1:6" ht="30" customHeight="1" x14ac:dyDescent="0.35">
      <c r="A25" s="226" t="s">
        <v>313</v>
      </c>
      <c r="B25" s="227">
        <v>187</v>
      </c>
      <c r="C25" s="227"/>
      <c r="D25" s="444">
        <v>5662</v>
      </c>
      <c r="E25" s="445">
        <v>43398</v>
      </c>
      <c r="F25" s="69" t="s">
        <v>314</v>
      </c>
    </row>
    <row r="26" spans="1:6" ht="30" customHeight="1" x14ac:dyDescent="0.35">
      <c r="A26" s="226" t="s">
        <v>318</v>
      </c>
      <c r="B26" s="227">
        <v>122.85</v>
      </c>
      <c r="C26" s="227"/>
      <c r="D26" s="444">
        <v>5673</v>
      </c>
      <c r="E26" s="445">
        <v>43440</v>
      </c>
      <c r="F26" s="69" t="s">
        <v>324</v>
      </c>
    </row>
    <row r="27" spans="1:6" ht="30" customHeight="1" x14ac:dyDescent="0.35">
      <c r="A27" s="226"/>
      <c r="B27" s="227"/>
      <c r="C27" s="227"/>
      <c r="D27" s="144"/>
      <c r="E27" s="145"/>
      <c r="F27" s="69"/>
    </row>
    <row r="28" spans="1:6" ht="30" customHeight="1" x14ac:dyDescent="0.35">
      <c r="A28" s="226"/>
      <c r="B28" s="227"/>
      <c r="C28" s="227"/>
      <c r="D28" s="144"/>
      <c r="E28" s="145"/>
      <c r="F28" s="69"/>
    </row>
    <row r="29" spans="1:6" ht="30" customHeight="1" x14ac:dyDescent="0.35">
      <c r="A29" s="226" t="s">
        <v>112</v>
      </c>
      <c r="B29" s="77">
        <v>150</v>
      </c>
      <c r="C29" s="77">
        <v>150</v>
      </c>
      <c r="D29" s="146">
        <v>5670</v>
      </c>
      <c r="E29" s="74">
        <v>43441</v>
      </c>
      <c r="F29" s="96" t="s">
        <v>233</v>
      </c>
    </row>
    <row r="30" spans="1:6" ht="30" customHeight="1" x14ac:dyDescent="0.35">
      <c r="A30" s="226" t="s">
        <v>113</v>
      </c>
      <c r="B30" s="76">
        <v>663.77</v>
      </c>
      <c r="C30" s="76">
        <v>737.52</v>
      </c>
      <c r="D30" s="146">
        <v>5674</v>
      </c>
      <c r="E30" s="74">
        <v>43440</v>
      </c>
      <c r="F30" s="96" t="s">
        <v>234</v>
      </c>
    </row>
    <row r="31" spans="1:6" ht="30" customHeight="1" x14ac:dyDescent="0.35">
      <c r="A31" s="226" t="s">
        <v>230</v>
      </c>
      <c r="B31" s="76">
        <v>298.49</v>
      </c>
      <c r="C31" s="76">
        <v>427.31</v>
      </c>
      <c r="D31" s="146">
        <v>5615</v>
      </c>
      <c r="E31" s="74">
        <v>43440</v>
      </c>
      <c r="F31" s="325" t="s">
        <v>325</v>
      </c>
    </row>
    <row r="32" spans="1:6" ht="30" customHeight="1" x14ac:dyDescent="0.35">
      <c r="A32" s="226" t="s">
        <v>111</v>
      </c>
      <c r="B32" s="76"/>
      <c r="C32" s="76">
        <v>48</v>
      </c>
      <c r="D32" s="146"/>
      <c r="E32" s="74"/>
      <c r="F32" s="96"/>
    </row>
    <row r="33" spans="1:6" ht="30" customHeight="1" x14ac:dyDescent="0.35">
      <c r="A33" s="129"/>
      <c r="B33" s="76"/>
      <c r="C33" s="76"/>
      <c r="D33" s="147"/>
      <c r="E33" s="148"/>
      <c r="F33" s="107"/>
    </row>
    <row r="34" spans="1:6" ht="40.15" customHeight="1" x14ac:dyDescent="0.35">
      <c r="A34" s="149" t="s">
        <v>19</v>
      </c>
      <c r="B34" s="132">
        <f>SUM(B25:B32)</f>
        <v>1422.11</v>
      </c>
      <c r="C34" s="132">
        <f>SUM(C25:C32)</f>
        <v>1362.83</v>
      </c>
      <c r="D34" s="150"/>
      <c r="E34" s="151"/>
      <c r="F34" s="4"/>
    </row>
    <row r="35" spans="1:6" ht="40.15" customHeight="1" x14ac:dyDescent="0.35">
      <c r="A35" s="135" t="s">
        <v>20</v>
      </c>
      <c r="B35" s="152">
        <f>B23-B34</f>
        <v>-122.1099999999999</v>
      </c>
      <c r="C35" s="152">
        <f>C23-C34</f>
        <v>-62.829999999999927</v>
      </c>
      <c r="D35" s="153"/>
      <c r="E35" s="154"/>
      <c r="F35" s="8"/>
    </row>
    <row r="36" spans="1:6" ht="30" customHeight="1" x14ac:dyDescent="0.5">
      <c r="A36" s="138"/>
      <c r="B36" s="11"/>
      <c r="C36" s="11"/>
      <c r="D36" s="19"/>
      <c r="E36" s="10"/>
      <c r="F36" s="10"/>
    </row>
    <row r="37" spans="1:6" ht="40.15" customHeight="1" x14ac:dyDescent="0.35">
      <c r="A37" s="125" t="s">
        <v>21</v>
      </c>
      <c r="B37" s="66">
        <f>+'17 18 budget board meeting'!H10</f>
        <v>100</v>
      </c>
      <c r="C37" s="66">
        <v>100</v>
      </c>
      <c r="D37" s="68"/>
      <c r="E37" s="67"/>
      <c r="F37" s="69" t="s">
        <v>22</v>
      </c>
    </row>
    <row r="38" spans="1:6" ht="30" customHeight="1" x14ac:dyDescent="0.35">
      <c r="A38" s="139"/>
      <c r="B38" s="140"/>
      <c r="C38" s="140"/>
      <c r="D38" s="141"/>
      <c r="E38" s="142"/>
      <c r="F38" s="64"/>
    </row>
    <row r="39" spans="1:6" ht="30" customHeight="1" x14ac:dyDescent="0.35">
      <c r="A39" s="226" t="s">
        <v>230</v>
      </c>
      <c r="B39" s="227">
        <v>72.819999999999993</v>
      </c>
      <c r="C39" s="227"/>
      <c r="D39" s="444">
        <v>5676</v>
      </c>
      <c r="E39" s="352">
        <v>43465</v>
      </c>
      <c r="F39" s="69" t="s">
        <v>329</v>
      </c>
    </row>
    <row r="40" spans="1:6" ht="30" customHeight="1" x14ac:dyDescent="0.35">
      <c r="A40" s="128" t="s">
        <v>280</v>
      </c>
      <c r="B40" s="77">
        <v>52.74</v>
      </c>
      <c r="C40" s="77"/>
      <c r="D40" s="146">
        <v>5714</v>
      </c>
      <c r="E40" s="74">
        <v>43622</v>
      </c>
      <c r="F40" s="96" t="s">
        <v>387</v>
      </c>
    </row>
    <row r="41" spans="1:6" ht="30" customHeight="1" x14ac:dyDescent="0.35">
      <c r="A41" s="128" t="s">
        <v>394</v>
      </c>
      <c r="B41" s="76">
        <v>34.729999999999997</v>
      </c>
      <c r="C41" s="76"/>
      <c r="D41" s="146">
        <v>5715</v>
      </c>
      <c r="E41" s="74">
        <v>43622</v>
      </c>
      <c r="F41" s="96" t="s">
        <v>387</v>
      </c>
    </row>
    <row r="42" spans="1:6" ht="30" customHeight="1" x14ac:dyDescent="0.35">
      <c r="A42" s="128"/>
      <c r="B42" s="76"/>
      <c r="C42" s="76"/>
      <c r="D42" s="155"/>
      <c r="E42" s="24"/>
      <c r="F42" s="96"/>
    </row>
    <row r="43" spans="1:6" ht="30" customHeight="1" x14ac:dyDescent="0.35">
      <c r="A43" s="129"/>
      <c r="B43" s="130"/>
      <c r="C43" s="130"/>
      <c r="D43" s="147"/>
      <c r="E43" s="148"/>
      <c r="F43" s="107"/>
    </row>
    <row r="44" spans="1:6" ht="40.15" customHeight="1" x14ac:dyDescent="0.35">
      <c r="A44" s="149" t="s">
        <v>25</v>
      </c>
      <c r="B44" s="132">
        <f>SUM(B39:B42)</f>
        <v>160.29</v>
      </c>
      <c r="C44" s="323">
        <f>SUM(C39:C42)</f>
        <v>0</v>
      </c>
      <c r="D44" s="150"/>
      <c r="E44" s="151"/>
      <c r="F44" s="4"/>
    </row>
    <row r="45" spans="1:6" ht="40.15" customHeight="1" x14ac:dyDescent="0.35">
      <c r="A45" s="135" t="s">
        <v>26</v>
      </c>
      <c r="B45" s="136">
        <f>B37-B44</f>
        <v>-60.289999999999992</v>
      </c>
      <c r="C45" s="136">
        <f>C37-C44</f>
        <v>100</v>
      </c>
      <c r="D45" s="156"/>
      <c r="E45" s="157"/>
      <c r="F45" s="8"/>
    </row>
    <row r="46" spans="1:6" ht="30" customHeight="1" x14ac:dyDescent="0.5">
      <c r="A46" s="138"/>
      <c r="B46" s="11"/>
      <c r="C46" s="11"/>
      <c r="D46" s="17"/>
      <c r="E46" s="11"/>
      <c r="F46" s="9"/>
    </row>
    <row r="47" spans="1:6" ht="40.15" customHeight="1" x14ac:dyDescent="0.35">
      <c r="A47" s="125" t="s">
        <v>23</v>
      </c>
      <c r="B47" s="66">
        <f>+'17 18 budget board meeting'!H11</f>
        <v>0</v>
      </c>
      <c r="C47" s="66">
        <v>0</v>
      </c>
      <c r="D47" s="68"/>
      <c r="E47" s="67"/>
      <c r="F47" s="69" t="s">
        <v>24</v>
      </c>
    </row>
    <row r="48" spans="1:6" ht="30" customHeight="1" x14ac:dyDescent="0.35">
      <c r="A48" s="139"/>
      <c r="B48" s="140"/>
      <c r="C48" s="140"/>
      <c r="D48" s="141"/>
      <c r="E48" s="142"/>
      <c r="F48" s="64"/>
    </row>
    <row r="49" spans="1:6" ht="30" customHeight="1" x14ac:dyDescent="0.35">
      <c r="A49" s="228" t="s">
        <v>244</v>
      </c>
      <c r="B49" s="143"/>
      <c r="C49" s="143">
        <v>312.27999999999997</v>
      </c>
      <c r="D49" s="337" t="s">
        <v>243</v>
      </c>
      <c r="E49" s="338">
        <v>43104</v>
      </c>
      <c r="F49" s="69"/>
    </row>
    <row r="50" spans="1:6" ht="30" customHeight="1" x14ac:dyDescent="0.35">
      <c r="A50" s="128"/>
      <c r="B50" s="77"/>
      <c r="C50" s="77"/>
      <c r="D50" s="146" t="s">
        <v>41</v>
      </c>
      <c r="E50" s="74" t="s">
        <v>81</v>
      </c>
      <c r="F50" s="96"/>
    </row>
    <row r="51" spans="1:6" ht="30" customHeight="1" x14ac:dyDescent="0.35">
      <c r="A51" s="128"/>
      <c r="B51" s="76"/>
      <c r="C51" s="76"/>
      <c r="D51" s="155"/>
      <c r="E51" s="24"/>
      <c r="F51" s="96"/>
    </row>
    <row r="52" spans="1:6" ht="30" customHeight="1" x14ac:dyDescent="0.35">
      <c r="A52" s="129"/>
      <c r="B52" s="130"/>
      <c r="C52" s="130"/>
      <c r="D52" s="147"/>
      <c r="E52" s="148"/>
      <c r="F52" s="107"/>
    </row>
    <row r="53" spans="1:6" ht="40.15" customHeight="1" x14ac:dyDescent="0.35">
      <c r="A53" s="149" t="s">
        <v>27</v>
      </c>
      <c r="B53" s="132">
        <f>SUM(B49:B51)</f>
        <v>0</v>
      </c>
      <c r="C53" s="132">
        <f>SUM(C49:C51)</f>
        <v>312.27999999999997</v>
      </c>
      <c r="D53" s="133"/>
      <c r="E53" s="132"/>
      <c r="F53" s="4"/>
    </row>
    <row r="54" spans="1:6" ht="40.15" customHeight="1" x14ac:dyDescent="0.35">
      <c r="A54" s="135" t="s">
        <v>28</v>
      </c>
      <c r="B54" s="152">
        <f>B47-B53</f>
        <v>0</v>
      </c>
      <c r="C54" s="152">
        <f>C47-C53</f>
        <v>-312.27999999999997</v>
      </c>
      <c r="D54" s="158"/>
      <c r="E54" s="152"/>
      <c r="F54" s="8"/>
    </row>
    <row r="55" spans="1:6" ht="30" customHeight="1" x14ac:dyDescent="0.5">
      <c r="A55" s="159"/>
      <c r="B55" s="9"/>
      <c r="C55" s="9"/>
      <c r="D55" s="17"/>
      <c r="E55" s="11"/>
      <c r="F55" s="10"/>
    </row>
    <row r="56" spans="1:6" ht="40.15" customHeight="1" x14ac:dyDescent="0.35">
      <c r="A56" s="125" t="s">
        <v>29</v>
      </c>
      <c r="B56" s="66">
        <f>+'17 18 budget board meeting'!H12</f>
        <v>2000</v>
      </c>
      <c r="C56" s="66">
        <v>2000</v>
      </c>
      <c r="D56" s="68"/>
      <c r="E56" s="67"/>
      <c r="F56" s="69" t="s">
        <v>30</v>
      </c>
    </row>
    <row r="57" spans="1:6" ht="30" customHeight="1" x14ac:dyDescent="0.35">
      <c r="A57" s="139"/>
      <c r="B57" s="140"/>
      <c r="C57" s="140"/>
      <c r="D57" s="141"/>
      <c r="E57" s="142"/>
      <c r="F57" s="64"/>
    </row>
    <row r="58" spans="1:6" ht="30" customHeight="1" x14ac:dyDescent="0.35">
      <c r="A58" s="226" t="s">
        <v>111</v>
      </c>
      <c r="B58" s="143"/>
      <c r="C58" s="143"/>
      <c r="D58" s="144"/>
      <c r="E58" s="145"/>
      <c r="F58" s="69"/>
    </row>
    <row r="59" spans="1:6" ht="30" customHeight="1" x14ac:dyDescent="0.35">
      <c r="A59" s="229" t="s">
        <v>114</v>
      </c>
      <c r="B59" s="77"/>
      <c r="C59" s="77">
        <v>155</v>
      </c>
      <c r="D59" s="340" t="s">
        <v>240</v>
      </c>
      <c r="E59" s="339">
        <v>43104</v>
      </c>
      <c r="F59" s="96" t="s">
        <v>37</v>
      </c>
    </row>
    <row r="60" spans="1:6" ht="30" customHeight="1" x14ac:dyDescent="0.35">
      <c r="A60" s="226" t="s">
        <v>313</v>
      </c>
      <c r="B60" s="227">
        <v>187</v>
      </c>
      <c r="C60" s="227"/>
      <c r="D60" s="444">
        <v>5662</v>
      </c>
      <c r="E60" s="445">
        <v>43398</v>
      </c>
      <c r="F60" s="69" t="s">
        <v>314</v>
      </c>
    </row>
    <row r="61" spans="1:6" ht="30" customHeight="1" x14ac:dyDescent="0.35">
      <c r="A61" s="230" t="s">
        <v>115</v>
      </c>
      <c r="B61" s="77"/>
      <c r="C61" s="77">
        <v>260.45</v>
      </c>
      <c r="D61" s="146">
        <v>5617</v>
      </c>
      <c r="E61" s="74">
        <v>43095</v>
      </c>
      <c r="F61" s="225" t="s">
        <v>235</v>
      </c>
    </row>
    <row r="62" spans="1:6" ht="30" customHeight="1" x14ac:dyDescent="0.35">
      <c r="A62" s="446" t="s">
        <v>116</v>
      </c>
      <c r="B62" s="76"/>
      <c r="C62" s="76"/>
      <c r="D62" s="146" t="s">
        <v>41</v>
      </c>
      <c r="E62" s="74" t="s">
        <v>81</v>
      </c>
      <c r="F62" s="96"/>
    </row>
    <row r="63" spans="1:6" ht="30" customHeight="1" x14ac:dyDescent="0.35">
      <c r="A63" s="128"/>
      <c r="B63" s="76"/>
      <c r="C63" s="76"/>
      <c r="D63" s="155"/>
      <c r="E63" s="24"/>
      <c r="F63" s="96"/>
    </row>
    <row r="64" spans="1:6" ht="30" customHeight="1" x14ac:dyDescent="0.35">
      <c r="A64" s="129"/>
      <c r="B64" s="130"/>
      <c r="C64" s="130"/>
      <c r="D64" s="147"/>
      <c r="E64" s="148"/>
      <c r="F64" s="107"/>
    </row>
    <row r="65" spans="1:6" ht="40.15" customHeight="1" x14ac:dyDescent="0.35">
      <c r="A65" s="149" t="s">
        <v>31</v>
      </c>
      <c r="B65" s="132">
        <f>SUM(B58:B63)</f>
        <v>187</v>
      </c>
      <c r="C65" s="132">
        <f>SUM(C58:C63)</f>
        <v>415.45</v>
      </c>
      <c r="D65" s="150"/>
      <c r="E65" s="151"/>
      <c r="F65" s="4"/>
    </row>
    <row r="66" spans="1:6" ht="40.15" customHeight="1" x14ac:dyDescent="0.35">
      <c r="A66" s="135" t="s">
        <v>32</v>
      </c>
      <c r="B66" s="152">
        <f>B56-B65</f>
        <v>1813</v>
      </c>
      <c r="C66" s="152">
        <f>C56-C65</f>
        <v>1584.55</v>
      </c>
      <c r="D66" s="153"/>
      <c r="E66" s="154"/>
      <c r="F66" s="8"/>
    </row>
    <row r="67" spans="1:6" ht="30" customHeight="1" x14ac:dyDescent="0.35">
      <c r="A67" s="160"/>
      <c r="B67" s="161"/>
      <c r="C67" s="161"/>
      <c r="D67" s="162"/>
      <c r="E67" s="163"/>
      <c r="F67" s="10"/>
    </row>
    <row r="68" spans="1:6" ht="40.15" customHeight="1" x14ac:dyDescent="0.35">
      <c r="A68" s="55" t="s">
        <v>99</v>
      </c>
      <c r="B68" s="164">
        <f>B65+B53+B44+B34+B20</f>
        <v>2618.5299999999997</v>
      </c>
      <c r="C68" s="164">
        <f>C65+C53+C44+C34+C20</f>
        <v>3161.39</v>
      </c>
      <c r="D68" s="165"/>
      <c r="E68" s="166"/>
      <c r="F68" s="4"/>
    </row>
    <row r="69" spans="1:6" ht="40.15" customHeight="1" x14ac:dyDescent="0.35">
      <c r="A69" s="167" t="s">
        <v>100</v>
      </c>
      <c r="B69" s="168">
        <f>B66+B54+B45+B35+B21</f>
        <v>3281.4700000000003</v>
      </c>
      <c r="C69" s="168">
        <f>C66+C54+C45+C35+C21</f>
        <v>2738.61</v>
      </c>
      <c r="D69" s="94"/>
      <c r="E69" s="93"/>
      <c r="F69" s="7"/>
    </row>
  </sheetData>
  <mergeCells count="1">
    <mergeCell ref="A1:F1"/>
  </mergeCells>
  <printOptions gridLines="1"/>
  <pageMargins left="0.7" right="0.7" top="0.75" bottom="0.75" header="0.3" footer="0.3"/>
  <pageSetup scale="3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3"/>
  <sheetViews>
    <sheetView showGridLines="0" zoomScale="70" zoomScaleNormal="70" workbookViewId="0">
      <selection activeCell="D13" sqref="D13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123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182" t="s">
        <v>80</v>
      </c>
      <c r="F2" s="46" t="s">
        <v>76</v>
      </c>
    </row>
    <row r="3" spans="1:6" ht="75" customHeight="1" x14ac:dyDescent="0.35">
      <c r="A3" s="118" t="s">
        <v>101</v>
      </c>
      <c r="B3" s="119">
        <f>+B5+B26</f>
        <v>30000</v>
      </c>
      <c r="C3" s="119">
        <f>+C5+C26</f>
        <v>20000</v>
      </c>
      <c r="D3" s="169"/>
      <c r="E3" s="170"/>
      <c r="F3" s="171"/>
    </row>
    <row r="4" spans="1:6" ht="30" customHeight="1" x14ac:dyDescent="0.35">
      <c r="A4" s="121"/>
      <c r="B4" s="122"/>
      <c r="C4" s="122"/>
      <c r="D4" s="172"/>
      <c r="E4" s="161"/>
      <c r="F4" s="9"/>
    </row>
    <row r="5" spans="1:6" ht="40.15" customHeight="1" x14ac:dyDescent="0.35">
      <c r="A5" s="101" t="s">
        <v>1</v>
      </c>
      <c r="B5" s="66">
        <f>+'18 19 budget board meeting'!F26+'18 19 budget board meeting'!F29</f>
        <v>26000</v>
      </c>
      <c r="C5" s="66">
        <v>16000</v>
      </c>
      <c r="D5" s="68"/>
      <c r="E5" s="66"/>
      <c r="F5" s="69" t="s">
        <v>96</v>
      </c>
    </row>
    <row r="6" spans="1:6" ht="30" customHeight="1" x14ac:dyDescent="0.35">
      <c r="A6" s="60"/>
      <c r="B6" s="61"/>
      <c r="C6" s="61"/>
      <c r="D6" s="63"/>
      <c r="E6" s="62"/>
      <c r="F6" s="64"/>
    </row>
    <row r="7" spans="1:6" ht="30" customHeight="1" x14ac:dyDescent="0.35">
      <c r="A7" s="101"/>
      <c r="B7" s="66"/>
      <c r="C7" s="66"/>
      <c r="D7" s="68"/>
      <c r="E7" s="67"/>
      <c r="F7" s="69"/>
    </row>
    <row r="8" spans="1:6" ht="30" customHeight="1" x14ac:dyDescent="0.35">
      <c r="A8" s="70" t="s">
        <v>33</v>
      </c>
      <c r="B8" s="71"/>
      <c r="C8" s="71">
        <v>1000</v>
      </c>
      <c r="D8" s="73">
        <v>5649</v>
      </c>
      <c r="E8" s="74">
        <v>43256</v>
      </c>
      <c r="F8" s="69"/>
    </row>
    <row r="9" spans="1:6" ht="30" customHeight="1" x14ac:dyDescent="0.35">
      <c r="A9" s="75" t="s">
        <v>289</v>
      </c>
      <c r="B9" s="173">
        <v>3500</v>
      </c>
      <c r="C9" s="173">
        <v>4000</v>
      </c>
      <c r="D9" s="174">
        <v>5710</v>
      </c>
      <c r="E9" s="74">
        <v>43608</v>
      </c>
      <c r="F9" s="175"/>
    </row>
    <row r="10" spans="1:6" ht="30" customHeight="1" x14ac:dyDescent="0.35">
      <c r="A10" s="75" t="s">
        <v>249</v>
      </c>
      <c r="B10" s="176">
        <v>1000</v>
      </c>
      <c r="C10" s="176">
        <v>1000</v>
      </c>
      <c r="D10" s="177">
        <v>5712</v>
      </c>
      <c r="E10" s="74">
        <v>43608</v>
      </c>
      <c r="F10" s="175" t="s">
        <v>278</v>
      </c>
    </row>
    <row r="11" spans="1:6" ht="30" customHeight="1" x14ac:dyDescent="0.35">
      <c r="A11" s="75" t="s">
        <v>35</v>
      </c>
      <c r="B11" s="173"/>
      <c r="C11" s="173"/>
      <c r="D11" s="174" t="s">
        <v>34</v>
      </c>
      <c r="E11" s="74" t="s">
        <v>81</v>
      </c>
      <c r="F11" s="175"/>
    </row>
    <row r="12" spans="1:6" ht="30" customHeight="1" x14ac:dyDescent="0.35">
      <c r="A12" s="75" t="s">
        <v>117</v>
      </c>
      <c r="B12" s="173"/>
      <c r="C12" s="173"/>
      <c r="D12" s="174"/>
      <c r="E12" s="74"/>
      <c r="F12" s="175"/>
    </row>
    <row r="13" spans="1:6" ht="30" customHeight="1" x14ac:dyDescent="0.35">
      <c r="A13" s="75" t="s">
        <v>290</v>
      </c>
      <c r="B13" s="173">
        <v>9000</v>
      </c>
      <c r="C13" s="173">
        <v>9000</v>
      </c>
      <c r="D13" s="174">
        <v>5656</v>
      </c>
      <c r="E13" s="74">
        <v>43285</v>
      </c>
      <c r="F13" s="175"/>
    </row>
    <row r="14" spans="1:6" ht="30" customHeight="1" x14ac:dyDescent="0.35">
      <c r="A14" s="75" t="s">
        <v>249</v>
      </c>
      <c r="B14" s="76">
        <v>2500</v>
      </c>
      <c r="C14" s="76">
        <v>4000</v>
      </c>
      <c r="D14" s="155">
        <v>5711</v>
      </c>
      <c r="E14" s="74">
        <v>43608</v>
      </c>
      <c r="F14" s="96" t="s">
        <v>383</v>
      </c>
    </row>
    <row r="15" spans="1:6" ht="30" customHeight="1" x14ac:dyDescent="0.35">
      <c r="A15" s="75" t="s">
        <v>376</v>
      </c>
      <c r="B15" s="76">
        <v>5000</v>
      </c>
      <c r="C15" s="76"/>
      <c r="D15" s="178">
        <v>5709</v>
      </c>
      <c r="E15" s="74">
        <v>43601</v>
      </c>
      <c r="F15" s="112" t="s">
        <v>377</v>
      </c>
    </row>
    <row r="16" spans="1:6" ht="30" customHeight="1" x14ac:dyDescent="0.35">
      <c r="A16" s="75" t="s">
        <v>59</v>
      </c>
      <c r="B16" s="76"/>
      <c r="C16" s="76"/>
      <c r="D16" s="178" t="s">
        <v>84</v>
      </c>
      <c r="E16" s="74" t="s">
        <v>81</v>
      </c>
      <c r="F16" s="112"/>
    </row>
    <row r="17" spans="1:6" ht="30" customHeight="1" x14ac:dyDescent="0.35">
      <c r="A17" s="75"/>
      <c r="B17" s="76"/>
      <c r="C17" s="76"/>
      <c r="D17" s="178"/>
      <c r="E17" s="82"/>
      <c r="F17" s="112"/>
    </row>
    <row r="18" spans="1:6" ht="30" customHeight="1" x14ac:dyDescent="0.35">
      <c r="A18" s="129"/>
      <c r="B18" s="130"/>
      <c r="C18" s="130"/>
      <c r="D18" s="88"/>
      <c r="E18" s="87"/>
      <c r="F18" s="89"/>
    </row>
    <row r="19" spans="1:6" ht="40.15" customHeight="1" x14ac:dyDescent="0.35">
      <c r="A19" s="179" t="s">
        <v>99</v>
      </c>
      <c r="B19" s="132">
        <f>SUM(B7:B17)</f>
        <v>21000</v>
      </c>
      <c r="C19" s="132">
        <f>SUM(C7:C17)</f>
        <v>19000</v>
      </c>
      <c r="D19" s="133"/>
      <c r="E19" s="134"/>
      <c r="F19" s="7"/>
    </row>
    <row r="20" spans="1:6" ht="40.15" customHeight="1" x14ac:dyDescent="0.35">
      <c r="A20" s="180" t="s">
        <v>100</v>
      </c>
      <c r="B20" s="152">
        <f>B5-B19</f>
        <v>5000</v>
      </c>
      <c r="C20" s="152">
        <f>C5-C19</f>
        <v>-3000</v>
      </c>
      <c r="D20" s="153"/>
      <c r="E20" s="154"/>
      <c r="F20" s="8"/>
    </row>
    <row r="21" spans="1:6" ht="30" customHeight="1" x14ac:dyDescent="0.5">
      <c r="A21" s="181"/>
      <c r="B21" s="14"/>
      <c r="C21" s="14"/>
      <c r="D21" s="18"/>
      <c r="E21" s="14"/>
      <c r="F21" s="15"/>
    </row>
    <row r="22" spans="1:6" ht="40.15" customHeight="1" x14ac:dyDescent="0.35">
      <c r="A22" s="118" t="s">
        <v>99</v>
      </c>
      <c r="B22" s="164">
        <f>B19</f>
        <v>21000</v>
      </c>
      <c r="C22" s="164">
        <f>C19</f>
        <v>19000</v>
      </c>
      <c r="D22" s="165"/>
      <c r="E22" s="166"/>
      <c r="F22" s="4"/>
    </row>
    <row r="23" spans="1:6" ht="40.15" customHeight="1" x14ac:dyDescent="0.35">
      <c r="A23" s="90" t="s">
        <v>100</v>
      </c>
      <c r="B23" s="168">
        <f>B3-B22</f>
        <v>9000</v>
      </c>
      <c r="C23" s="168">
        <f>C3-C22</f>
        <v>1000</v>
      </c>
      <c r="D23" s="94"/>
      <c r="E23" s="93"/>
      <c r="F23" s="96"/>
    </row>
    <row r="26" spans="1:6" ht="40.15" customHeight="1" x14ac:dyDescent="0.35">
      <c r="A26" s="101" t="s">
        <v>178</v>
      </c>
      <c r="B26" s="66">
        <f>+'17 18 budget board meeting'!H15</f>
        <v>4000</v>
      </c>
      <c r="C26" s="66">
        <v>4000</v>
      </c>
      <c r="D26" s="68"/>
      <c r="E26" s="66"/>
    </row>
    <row r="27" spans="1:6" ht="40.15" customHeight="1" x14ac:dyDescent="0.35">
      <c r="A27" s="60"/>
      <c r="B27" s="61"/>
      <c r="C27" s="61"/>
      <c r="D27" s="63"/>
      <c r="E27" s="62"/>
    </row>
    <row r="28" spans="1:6" ht="40.15" customHeight="1" x14ac:dyDescent="0.35">
      <c r="A28" s="101"/>
      <c r="B28" s="66"/>
      <c r="C28" s="66"/>
      <c r="D28" s="68"/>
      <c r="E28" s="67"/>
    </row>
    <row r="29" spans="1:6" ht="40.15" customHeight="1" x14ac:dyDescent="0.35">
      <c r="A29" s="70"/>
      <c r="B29" s="71"/>
      <c r="C29" s="71"/>
      <c r="D29" s="73">
        <v>5203</v>
      </c>
      <c r="E29" s="74" t="s">
        <v>81</v>
      </c>
    </row>
    <row r="30" spans="1:6" ht="40.15" customHeight="1" x14ac:dyDescent="0.35">
      <c r="A30" s="75" t="s">
        <v>193</v>
      </c>
      <c r="B30" s="173"/>
      <c r="C30" s="173"/>
      <c r="D30" s="174" t="s">
        <v>34</v>
      </c>
      <c r="E30" s="74" t="s">
        <v>81</v>
      </c>
    </row>
    <row r="31" spans="1:6" ht="40.15" customHeight="1" x14ac:dyDescent="0.35">
      <c r="A31" s="75"/>
      <c r="B31" s="176"/>
      <c r="C31" s="176"/>
      <c r="D31" s="177" t="s">
        <v>34</v>
      </c>
      <c r="E31" s="74" t="s">
        <v>81</v>
      </c>
    </row>
    <row r="32" spans="1:6" ht="40.15" customHeight="1" x14ac:dyDescent="0.35">
      <c r="A32" s="75"/>
      <c r="B32" s="173"/>
      <c r="C32" s="173"/>
      <c r="D32" s="174" t="s">
        <v>34</v>
      </c>
      <c r="E32" s="74" t="s">
        <v>81</v>
      </c>
    </row>
    <row r="33" spans="1:5" ht="40.15" customHeight="1" x14ac:dyDescent="0.35">
      <c r="A33" s="75"/>
      <c r="B33" s="173"/>
      <c r="C33" s="173"/>
      <c r="D33" s="174"/>
      <c r="E33" s="74"/>
    </row>
    <row r="34" spans="1:5" ht="40.15" customHeight="1" x14ac:dyDescent="0.35">
      <c r="A34" s="75"/>
      <c r="B34" s="173"/>
      <c r="C34" s="173"/>
      <c r="D34" s="174"/>
      <c r="E34" s="74"/>
    </row>
    <row r="35" spans="1:5" ht="40.15" customHeight="1" x14ac:dyDescent="0.35">
      <c r="A35" s="75"/>
      <c r="B35" s="76"/>
      <c r="C35" s="76"/>
      <c r="D35" s="155" t="s">
        <v>40</v>
      </c>
      <c r="E35" s="74" t="s">
        <v>81</v>
      </c>
    </row>
    <row r="36" spans="1:5" ht="40.15" customHeight="1" x14ac:dyDescent="0.35">
      <c r="A36" s="75"/>
      <c r="B36" s="76"/>
      <c r="C36" s="76"/>
      <c r="D36" s="178" t="s">
        <v>84</v>
      </c>
      <c r="E36" s="74" t="s">
        <v>81</v>
      </c>
    </row>
    <row r="37" spans="1:5" ht="40.15" customHeight="1" x14ac:dyDescent="0.35">
      <c r="A37" s="75"/>
      <c r="B37" s="76"/>
      <c r="C37" s="76"/>
      <c r="D37" s="178"/>
      <c r="E37" s="82"/>
    </row>
    <row r="38" spans="1:5" ht="40.15" customHeight="1" x14ac:dyDescent="0.35">
      <c r="A38" s="129"/>
      <c r="B38" s="130"/>
      <c r="C38" s="130"/>
      <c r="D38" s="88"/>
      <c r="E38" s="87"/>
    </row>
    <row r="39" spans="1:5" ht="40.15" customHeight="1" x14ac:dyDescent="0.35">
      <c r="A39" s="179" t="s">
        <v>99</v>
      </c>
      <c r="B39" s="132">
        <f>SUM(B28:B37)</f>
        <v>0</v>
      </c>
      <c r="C39" s="132">
        <f>SUM(C28:C37)</f>
        <v>0</v>
      </c>
      <c r="D39" s="133"/>
      <c r="E39" s="134"/>
    </row>
    <row r="40" spans="1:5" ht="40.15" customHeight="1" x14ac:dyDescent="0.35">
      <c r="A40" s="180" t="s">
        <v>100</v>
      </c>
      <c r="B40" s="152">
        <f>B26-B39</f>
        <v>4000</v>
      </c>
      <c r="C40" s="152">
        <f>C26-C39</f>
        <v>4000</v>
      </c>
      <c r="D40" s="153"/>
      <c r="E40" s="154"/>
    </row>
    <row r="41" spans="1:5" ht="40.15" customHeight="1" x14ac:dyDescent="0.5">
      <c r="A41" s="181"/>
      <c r="B41" s="14"/>
      <c r="C41" s="14"/>
      <c r="D41" s="18"/>
      <c r="E41" s="14"/>
    </row>
    <row r="42" spans="1:5" ht="40.15" customHeight="1" x14ac:dyDescent="0.35">
      <c r="A42" s="118" t="s">
        <v>99</v>
      </c>
      <c r="B42" s="164">
        <f>B39</f>
        <v>0</v>
      </c>
      <c r="C42" s="164">
        <f>C39</f>
        <v>0</v>
      </c>
      <c r="D42" s="165"/>
      <c r="E42" s="166"/>
    </row>
    <row r="43" spans="1:5" ht="40.15" customHeight="1" x14ac:dyDescent="0.35">
      <c r="A43" s="90" t="s">
        <v>100</v>
      </c>
      <c r="B43" s="168">
        <f>B24-B42</f>
        <v>0</v>
      </c>
      <c r="C43" s="168">
        <f>C24-C42</f>
        <v>0</v>
      </c>
      <c r="D43" s="94"/>
      <c r="E43" s="93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  <ignoredErrors>
    <ignoredError sqref="D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3"/>
  <sheetViews>
    <sheetView showGridLines="0" zoomScale="40" zoomScaleNormal="40" workbookViewId="0">
      <selection activeCell="F17" sqref="F17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122</v>
      </c>
      <c r="B1" s="480"/>
      <c r="C1" s="480"/>
      <c r="D1" s="480"/>
      <c r="E1" s="480"/>
      <c r="F1" s="495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83">
        <f>+B5</f>
        <v>5400</v>
      </c>
      <c r="C3" s="183">
        <f>+C5</f>
        <v>600</v>
      </c>
      <c r="D3" s="184"/>
      <c r="E3" s="119"/>
      <c r="F3" s="6"/>
    </row>
    <row r="4" spans="1:6" ht="30" customHeight="1" x14ac:dyDescent="0.35">
      <c r="A4" s="121"/>
      <c r="B4" s="122"/>
      <c r="C4" s="122"/>
      <c r="D4" s="185"/>
      <c r="E4" s="122"/>
      <c r="F4" s="9"/>
    </row>
    <row r="5" spans="1:6" ht="40.15" customHeight="1" x14ac:dyDescent="0.35">
      <c r="A5" s="101" t="s">
        <v>2</v>
      </c>
      <c r="B5" s="66">
        <f>4800+600</f>
        <v>5400</v>
      </c>
      <c r="C5" s="66">
        <v>600</v>
      </c>
      <c r="D5" s="186"/>
      <c r="E5" s="187"/>
      <c r="F5" s="69" t="s">
        <v>36</v>
      </c>
    </row>
    <row r="6" spans="1:6" ht="30" customHeight="1" x14ac:dyDescent="0.35">
      <c r="A6" s="60"/>
      <c r="B6" s="61"/>
      <c r="C6" s="61"/>
      <c r="D6" s="63"/>
      <c r="E6" s="62"/>
      <c r="F6" s="64"/>
    </row>
    <row r="7" spans="1:6" ht="30" customHeight="1" x14ac:dyDescent="0.35">
      <c r="A7" s="351" t="s">
        <v>347</v>
      </c>
      <c r="B7" s="459">
        <v>300</v>
      </c>
      <c r="C7" s="459"/>
      <c r="D7" s="460">
        <v>5695</v>
      </c>
      <c r="E7" s="461" t="s">
        <v>346</v>
      </c>
      <c r="F7" s="69" t="s">
        <v>345</v>
      </c>
    </row>
    <row r="8" spans="1:6" ht="30" customHeight="1" x14ac:dyDescent="0.35">
      <c r="A8" s="70" t="s">
        <v>242</v>
      </c>
      <c r="B8" s="71"/>
      <c r="C8" s="71">
        <v>23.07</v>
      </c>
      <c r="D8" s="342" t="s">
        <v>243</v>
      </c>
      <c r="E8" s="74">
        <v>43104</v>
      </c>
      <c r="F8" s="69"/>
    </row>
    <row r="9" spans="1:6" ht="30" customHeight="1" x14ac:dyDescent="0.35">
      <c r="A9" s="75" t="s">
        <v>247</v>
      </c>
      <c r="B9" s="76"/>
      <c r="C9" s="76">
        <v>39.99</v>
      </c>
      <c r="D9" s="342">
        <v>5625</v>
      </c>
      <c r="E9" s="74">
        <v>43132</v>
      </c>
      <c r="F9" s="96"/>
    </row>
    <row r="10" spans="1:6" ht="30" customHeight="1" x14ac:dyDescent="0.35">
      <c r="A10" s="75" t="s">
        <v>354</v>
      </c>
      <c r="B10" s="77">
        <v>155</v>
      </c>
      <c r="C10" s="77"/>
      <c r="D10" s="343">
        <v>5701</v>
      </c>
      <c r="E10" s="74">
        <v>43544</v>
      </c>
      <c r="F10" s="96" t="s">
        <v>355</v>
      </c>
    </row>
    <row r="11" spans="1:6" ht="30" customHeight="1" x14ac:dyDescent="0.35">
      <c r="A11" s="128" t="s">
        <v>356</v>
      </c>
      <c r="B11" s="77">
        <v>3361.98</v>
      </c>
      <c r="C11" s="77"/>
      <c r="D11" s="344">
        <v>5702</v>
      </c>
      <c r="E11" s="82">
        <v>43549</v>
      </c>
      <c r="F11" s="112" t="s">
        <v>357</v>
      </c>
    </row>
    <row r="12" spans="1:6" ht="30" customHeight="1" x14ac:dyDescent="0.35">
      <c r="A12" s="128" t="s">
        <v>375</v>
      </c>
      <c r="B12" s="77">
        <v>915</v>
      </c>
      <c r="C12" s="77"/>
      <c r="D12" s="344">
        <v>5707</v>
      </c>
      <c r="E12" s="82">
        <v>43590</v>
      </c>
      <c r="F12" s="112" t="s">
        <v>368</v>
      </c>
    </row>
    <row r="13" spans="1:6" ht="30" customHeight="1" x14ac:dyDescent="0.35">
      <c r="A13" s="128" t="s">
        <v>287</v>
      </c>
      <c r="B13" s="77">
        <v>45.89</v>
      </c>
      <c r="C13" s="77"/>
      <c r="D13" s="344">
        <v>5717</v>
      </c>
      <c r="E13" s="82">
        <v>43634</v>
      </c>
      <c r="F13" s="112"/>
    </row>
    <row r="14" spans="1:6" ht="30" customHeight="1" x14ac:dyDescent="0.35">
      <c r="A14" s="128" t="s">
        <v>395</v>
      </c>
      <c r="B14" s="77">
        <v>217.83</v>
      </c>
      <c r="C14" s="77"/>
      <c r="D14" s="344">
        <v>5718</v>
      </c>
      <c r="E14" s="82">
        <v>43643</v>
      </c>
      <c r="F14" s="112" t="s">
        <v>389</v>
      </c>
    </row>
    <row r="15" spans="1:6" ht="30" customHeight="1" x14ac:dyDescent="0.35">
      <c r="A15" s="128" t="s">
        <v>287</v>
      </c>
      <c r="B15" s="77">
        <v>131.22</v>
      </c>
      <c r="C15" s="77"/>
      <c r="D15" s="344">
        <v>5725</v>
      </c>
      <c r="E15" s="82">
        <v>43691</v>
      </c>
      <c r="F15" s="112" t="s">
        <v>415</v>
      </c>
    </row>
    <row r="16" spans="1:6" ht="30" customHeight="1" x14ac:dyDescent="0.35">
      <c r="A16" s="128" t="s">
        <v>287</v>
      </c>
      <c r="B16" s="77">
        <v>128.88</v>
      </c>
      <c r="C16" s="77"/>
      <c r="D16" s="344">
        <v>2726</v>
      </c>
      <c r="E16" s="82">
        <v>43711</v>
      </c>
      <c r="F16" s="112" t="s">
        <v>415</v>
      </c>
    </row>
    <row r="17" spans="1:6" ht="30" customHeight="1" x14ac:dyDescent="0.35">
      <c r="A17" s="128" t="s">
        <v>293</v>
      </c>
      <c r="B17" s="77"/>
      <c r="C17" s="77">
        <v>139.4</v>
      </c>
      <c r="D17" s="344">
        <v>5657</v>
      </c>
      <c r="E17" s="82">
        <v>43332</v>
      </c>
      <c r="F17" s="112" t="s">
        <v>294</v>
      </c>
    </row>
    <row r="18" spans="1:6" ht="30" customHeight="1" x14ac:dyDescent="0.35">
      <c r="A18" s="129"/>
      <c r="B18" s="130"/>
      <c r="C18" s="130"/>
      <c r="D18" s="88"/>
      <c r="E18" s="87"/>
      <c r="F18" s="89"/>
    </row>
    <row r="19" spans="1:6" ht="40.15" customHeight="1" x14ac:dyDescent="0.35">
      <c r="A19" s="179" t="s">
        <v>99</v>
      </c>
      <c r="B19" s="132">
        <f>SUM(B7:B17)</f>
        <v>5255.8</v>
      </c>
      <c r="C19" s="132">
        <f>SUM(C7:C17)</f>
        <v>202.46</v>
      </c>
      <c r="D19" s="133"/>
      <c r="E19" s="134"/>
      <c r="F19" s="7"/>
    </row>
    <row r="20" spans="1:6" ht="40.15" customHeight="1" x14ac:dyDescent="0.35">
      <c r="A20" s="180" t="s">
        <v>100</v>
      </c>
      <c r="B20" s="152">
        <f>B5-B19</f>
        <v>144.19999999999982</v>
      </c>
      <c r="C20" s="152">
        <f>C5-C19</f>
        <v>397.53999999999996</v>
      </c>
      <c r="D20" s="153"/>
      <c r="E20" s="154"/>
      <c r="F20" s="8"/>
    </row>
    <row r="21" spans="1:6" ht="30" customHeight="1" x14ac:dyDescent="0.5">
      <c r="A21" s="181"/>
      <c r="B21" s="14"/>
      <c r="C21" s="14"/>
      <c r="D21" s="18"/>
      <c r="E21" s="14"/>
      <c r="F21" s="10"/>
    </row>
    <row r="22" spans="1:6" ht="40.15" customHeight="1" x14ac:dyDescent="0.35">
      <c r="A22" s="118" t="s">
        <v>99</v>
      </c>
      <c r="B22" s="164">
        <f>B19</f>
        <v>5255.8</v>
      </c>
      <c r="C22" s="164">
        <f>C19</f>
        <v>202.46</v>
      </c>
      <c r="D22" s="165"/>
      <c r="E22" s="166"/>
      <c r="F22" s="7"/>
    </row>
    <row r="23" spans="1:6" ht="40.15" customHeight="1" x14ac:dyDescent="0.35">
      <c r="A23" s="90" t="s">
        <v>100</v>
      </c>
      <c r="B23" s="168">
        <f>B3-B22</f>
        <v>144.19999999999982</v>
      </c>
      <c r="C23" s="168">
        <f>C3-C22</f>
        <v>397.53999999999996</v>
      </c>
      <c r="D23" s="94"/>
      <c r="E23" s="93"/>
      <c r="F23" s="96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showGridLines="0" topLeftCell="A11" zoomScale="50" zoomScaleNormal="50" workbookViewId="0">
      <selection activeCell="F13" sqref="F13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121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38</v>
      </c>
      <c r="B3" s="119">
        <f>+B5</f>
        <v>1600</v>
      </c>
      <c r="C3" s="119">
        <f>+C5</f>
        <v>1500</v>
      </c>
      <c r="D3" s="188"/>
      <c r="E3" s="21"/>
    </row>
    <row r="4" spans="1:6" ht="30" customHeight="1" x14ac:dyDescent="0.35">
      <c r="A4" s="121"/>
      <c r="B4" s="122"/>
      <c r="C4" s="122"/>
      <c r="D4" s="124"/>
      <c r="E4" s="122"/>
      <c r="F4" s="12"/>
    </row>
    <row r="5" spans="1:6" ht="40.15" customHeight="1" x14ac:dyDescent="0.35">
      <c r="A5" s="101" t="s">
        <v>0</v>
      </c>
      <c r="B5" s="66">
        <f>+'18 19 budget board meeting'!G32</f>
        <v>1600</v>
      </c>
      <c r="C5" s="66">
        <v>1500</v>
      </c>
      <c r="D5" s="68"/>
      <c r="E5" s="67"/>
      <c r="F5" s="69" t="s">
        <v>39</v>
      </c>
    </row>
    <row r="6" spans="1:6" ht="30" customHeight="1" x14ac:dyDescent="0.35">
      <c r="A6" s="60"/>
      <c r="B6" s="61"/>
      <c r="C6" s="61"/>
      <c r="D6" s="63"/>
      <c r="E6" s="62"/>
      <c r="F6" s="64"/>
    </row>
    <row r="7" spans="1:6" ht="30" customHeight="1" x14ac:dyDescent="0.35">
      <c r="A7" s="70" t="s">
        <v>218</v>
      </c>
      <c r="B7" s="71"/>
      <c r="C7" s="71">
        <v>25</v>
      </c>
      <c r="D7" s="321">
        <v>5607</v>
      </c>
      <c r="E7" s="321">
        <v>43013</v>
      </c>
      <c r="F7" s="69" t="s">
        <v>219</v>
      </c>
    </row>
    <row r="8" spans="1:6" ht="30" customHeight="1" x14ac:dyDescent="0.35">
      <c r="A8" s="70" t="s">
        <v>218</v>
      </c>
      <c r="B8" s="71">
        <v>25</v>
      </c>
      <c r="C8" s="71"/>
      <c r="D8" s="447">
        <v>5663</v>
      </c>
      <c r="E8" s="74">
        <v>43405</v>
      </c>
      <c r="F8" s="69" t="s">
        <v>319</v>
      </c>
    </row>
    <row r="9" spans="1:6" ht="30" customHeight="1" x14ac:dyDescent="0.35">
      <c r="A9" s="70" t="s">
        <v>124</v>
      </c>
      <c r="B9" s="71"/>
      <c r="C9" s="71"/>
      <c r="D9" s="73"/>
      <c r="E9" s="321"/>
      <c r="F9" s="69"/>
    </row>
    <row r="10" spans="1:6" ht="30" customHeight="1" x14ac:dyDescent="0.35">
      <c r="A10" s="75" t="s">
        <v>42</v>
      </c>
      <c r="B10" s="76">
        <v>500</v>
      </c>
      <c r="C10" s="76">
        <v>500</v>
      </c>
      <c r="D10" s="341" t="s">
        <v>246</v>
      </c>
      <c r="E10" s="321">
        <v>43467</v>
      </c>
      <c r="F10" s="96" t="s">
        <v>338</v>
      </c>
    </row>
    <row r="11" spans="1:6" ht="30" customHeight="1" x14ac:dyDescent="0.35">
      <c r="A11" s="75" t="s">
        <v>335</v>
      </c>
      <c r="B11" s="173">
        <v>500</v>
      </c>
      <c r="C11" s="173"/>
      <c r="D11" s="73">
        <v>5682</v>
      </c>
      <c r="E11" s="321">
        <v>43485</v>
      </c>
      <c r="F11" s="456" t="s">
        <v>334</v>
      </c>
    </row>
    <row r="12" spans="1:6" ht="30" customHeight="1" x14ac:dyDescent="0.35">
      <c r="A12" s="75" t="s">
        <v>353</v>
      </c>
      <c r="B12" s="173">
        <v>100</v>
      </c>
      <c r="C12" s="173"/>
      <c r="D12" s="73">
        <v>5700</v>
      </c>
      <c r="E12" s="321">
        <v>43544</v>
      </c>
      <c r="F12" s="456" t="s">
        <v>352</v>
      </c>
    </row>
    <row r="13" spans="1:6" ht="30" customHeight="1" x14ac:dyDescent="0.35">
      <c r="A13" s="75"/>
      <c r="B13" s="173"/>
      <c r="C13" s="173"/>
      <c r="D13" s="73"/>
      <c r="E13" s="321"/>
      <c r="F13" s="456"/>
    </row>
    <row r="14" spans="1:6" ht="30" customHeight="1" x14ac:dyDescent="0.35">
      <c r="A14" s="75" t="s">
        <v>41</v>
      </c>
      <c r="B14" s="77"/>
      <c r="C14" s="77"/>
      <c r="D14" s="73" t="s">
        <v>40</v>
      </c>
      <c r="E14" s="321" t="s">
        <v>81</v>
      </c>
      <c r="F14" s="96"/>
    </row>
    <row r="15" spans="1:6" ht="30" customHeight="1" x14ac:dyDescent="0.35">
      <c r="A15" s="75"/>
      <c r="B15" s="77"/>
      <c r="C15" s="77"/>
      <c r="D15" s="73" t="s">
        <v>88</v>
      </c>
      <c r="E15" s="189" t="s">
        <v>34</v>
      </c>
      <c r="F15" s="112"/>
    </row>
    <row r="16" spans="1:6" ht="30" customHeight="1" x14ac:dyDescent="0.35">
      <c r="A16" s="129"/>
      <c r="B16" s="130"/>
      <c r="C16" s="130"/>
      <c r="D16" s="88"/>
      <c r="E16" s="87"/>
      <c r="F16" s="89"/>
    </row>
    <row r="17" spans="1:6" ht="40.15" customHeight="1" x14ac:dyDescent="0.35">
      <c r="A17" s="179" t="s">
        <v>99</v>
      </c>
      <c r="B17" s="132">
        <f>SUM(B7:B15)</f>
        <v>1125</v>
      </c>
      <c r="C17" s="132">
        <f>SUM(C7:C15)</f>
        <v>525</v>
      </c>
      <c r="D17" s="133"/>
      <c r="E17" s="134"/>
      <c r="F17" s="7"/>
    </row>
    <row r="18" spans="1:6" ht="40.15" customHeight="1" x14ac:dyDescent="0.35">
      <c r="A18" s="180" t="s">
        <v>100</v>
      </c>
      <c r="B18" s="154">
        <f>B5-B17</f>
        <v>475</v>
      </c>
      <c r="C18" s="154">
        <f>C5-C17</f>
        <v>975</v>
      </c>
      <c r="D18" s="190"/>
      <c r="E18" s="154"/>
      <c r="F18" s="8"/>
    </row>
    <row r="19" spans="1:6" ht="30" customHeight="1" x14ac:dyDescent="0.5">
      <c r="A19" s="181"/>
      <c r="B19" s="14"/>
      <c r="C19" s="14"/>
      <c r="D19" s="16"/>
      <c r="E19" s="10"/>
      <c r="F19" s="10"/>
    </row>
    <row r="20" spans="1:6" ht="40.15" customHeight="1" x14ac:dyDescent="0.35">
      <c r="A20" s="118" t="s">
        <v>99</v>
      </c>
      <c r="B20" s="164">
        <f>B17</f>
        <v>1125</v>
      </c>
      <c r="C20" s="164">
        <f>C17</f>
        <v>525</v>
      </c>
      <c r="D20" s="116"/>
      <c r="E20" s="168"/>
      <c r="F20" s="7"/>
    </row>
    <row r="21" spans="1:6" ht="40.15" customHeight="1" x14ac:dyDescent="0.35">
      <c r="A21" s="90" t="s">
        <v>100</v>
      </c>
      <c r="B21" s="168">
        <f>B3-B20</f>
        <v>475</v>
      </c>
      <c r="C21" s="168">
        <f>C3-C20</f>
        <v>975</v>
      </c>
      <c r="D21" s="94"/>
      <c r="E21" s="93"/>
      <c r="F21" s="96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7"/>
  <sheetViews>
    <sheetView showGridLines="0" topLeftCell="A41" zoomScale="60" zoomScaleNormal="60" workbookViewId="0">
      <selection activeCell="D29" sqref="D29"/>
    </sheetView>
  </sheetViews>
  <sheetFormatPr defaultColWidth="8.85546875" defaultRowHeight="40.15" customHeight="1" x14ac:dyDescent="0.5"/>
  <cols>
    <col min="1" max="1" width="100.7109375" style="2" customWidth="1"/>
    <col min="2" max="4" width="30.7109375" style="1" customWidth="1"/>
    <col min="5" max="5" width="30.7109375" style="385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120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367" t="s">
        <v>80</v>
      </c>
      <c r="F2" s="46" t="s">
        <v>76</v>
      </c>
    </row>
    <row r="3" spans="1:6" ht="75" customHeight="1" x14ac:dyDescent="0.35">
      <c r="A3" s="118" t="s">
        <v>98</v>
      </c>
      <c r="B3" s="191">
        <f>+B5+B15+B33+B44</f>
        <v>6200</v>
      </c>
      <c r="C3" s="191">
        <f>+C5+C15+C33+C44</f>
        <v>5700</v>
      </c>
      <c r="D3" s="192"/>
      <c r="E3" s="368"/>
      <c r="F3" s="6"/>
    </row>
    <row r="4" spans="1:6" ht="30" customHeight="1" x14ac:dyDescent="0.35">
      <c r="A4" s="121"/>
      <c r="B4" s="122"/>
      <c r="C4" s="122"/>
      <c r="D4" s="123"/>
      <c r="E4" s="369"/>
      <c r="F4" s="12"/>
    </row>
    <row r="5" spans="1:6" ht="40.15" customHeight="1" x14ac:dyDescent="0.35">
      <c r="A5" s="101" t="s">
        <v>43</v>
      </c>
      <c r="B5" s="66">
        <f>+'17 18 budget board meeting'!H22</f>
        <v>1200</v>
      </c>
      <c r="C5" s="66">
        <v>1200</v>
      </c>
      <c r="D5" s="68"/>
      <c r="E5" s="370"/>
      <c r="F5" s="69" t="s">
        <v>44</v>
      </c>
    </row>
    <row r="6" spans="1:6" ht="30" customHeight="1" x14ac:dyDescent="0.35">
      <c r="A6" s="60"/>
      <c r="B6" s="61"/>
      <c r="C6" s="61"/>
      <c r="D6" s="63"/>
      <c r="E6" s="371"/>
      <c r="F6" s="64"/>
    </row>
    <row r="7" spans="1:6" ht="30" customHeight="1" x14ac:dyDescent="0.35">
      <c r="A7" s="328" t="s">
        <v>274</v>
      </c>
      <c r="B7" s="71"/>
      <c r="C7" s="71">
        <v>250</v>
      </c>
      <c r="D7" s="73">
        <v>5642</v>
      </c>
      <c r="E7" s="350">
        <v>43228</v>
      </c>
      <c r="F7" s="334" t="s">
        <v>273</v>
      </c>
    </row>
    <row r="8" spans="1:6" ht="30" customHeight="1" x14ac:dyDescent="0.35">
      <c r="A8" s="390" t="s">
        <v>275</v>
      </c>
      <c r="B8" s="76"/>
      <c r="C8" s="76">
        <v>300</v>
      </c>
      <c r="D8" s="73">
        <v>5644</v>
      </c>
      <c r="E8" s="350">
        <v>43236</v>
      </c>
      <c r="F8" s="334" t="s">
        <v>276</v>
      </c>
    </row>
    <row r="9" spans="1:6" ht="30" customHeight="1" x14ac:dyDescent="0.35">
      <c r="A9" s="464" t="s">
        <v>407</v>
      </c>
      <c r="B9" s="79">
        <v>300</v>
      </c>
      <c r="C9" s="79"/>
      <c r="D9" s="73">
        <v>5721</v>
      </c>
      <c r="E9" s="350">
        <v>43657</v>
      </c>
      <c r="F9" s="465" t="s">
        <v>408</v>
      </c>
    </row>
    <row r="10" spans="1:6" ht="30" customHeight="1" x14ac:dyDescent="0.35">
      <c r="A10" s="231" t="s">
        <v>378</v>
      </c>
      <c r="B10" s="79">
        <v>250</v>
      </c>
      <c r="C10" s="79"/>
      <c r="D10" s="73">
        <v>5708</v>
      </c>
      <c r="E10" s="350">
        <v>43601</v>
      </c>
      <c r="F10" s="467" t="s">
        <v>379</v>
      </c>
    </row>
    <row r="11" spans="1:6" ht="30" customHeight="1" x14ac:dyDescent="0.35">
      <c r="A11" s="129"/>
      <c r="B11" s="130"/>
      <c r="C11" s="130"/>
      <c r="D11" s="88"/>
      <c r="E11" s="372"/>
      <c r="F11" s="89"/>
    </row>
    <row r="12" spans="1:6" ht="40.15" customHeight="1" x14ac:dyDescent="0.35">
      <c r="A12" s="179" t="s">
        <v>45</v>
      </c>
      <c r="B12" s="132">
        <f>SUM(B7:B10)</f>
        <v>550</v>
      </c>
      <c r="C12" s="132">
        <f>SUM(C7:C10)</f>
        <v>550</v>
      </c>
      <c r="D12" s="133"/>
      <c r="E12" s="373"/>
      <c r="F12" s="7"/>
    </row>
    <row r="13" spans="1:6" ht="40.15" customHeight="1" x14ac:dyDescent="0.35">
      <c r="A13" s="180" t="s">
        <v>46</v>
      </c>
      <c r="B13" s="152">
        <f>B5-B12</f>
        <v>650</v>
      </c>
      <c r="C13" s="152">
        <f>C5-C12</f>
        <v>650</v>
      </c>
      <c r="D13" s="158"/>
      <c r="E13" s="374"/>
      <c r="F13" s="8"/>
    </row>
    <row r="14" spans="1:6" ht="30" customHeight="1" x14ac:dyDescent="0.5">
      <c r="A14" s="193"/>
      <c r="B14" s="10"/>
      <c r="C14" s="10"/>
      <c r="D14" s="16"/>
      <c r="E14" s="375"/>
      <c r="F14" s="10"/>
    </row>
    <row r="15" spans="1:6" ht="40.15" customHeight="1" x14ac:dyDescent="0.35">
      <c r="A15" s="101" t="s">
        <v>286</v>
      </c>
      <c r="B15" s="66">
        <v>1500</v>
      </c>
      <c r="C15" s="66">
        <v>1000</v>
      </c>
      <c r="D15" s="68"/>
      <c r="E15" s="370"/>
      <c r="F15" s="69" t="s">
        <v>47</v>
      </c>
    </row>
    <row r="16" spans="1:6" ht="30" customHeight="1" x14ac:dyDescent="0.35">
      <c r="A16" s="194"/>
      <c r="B16" s="140"/>
      <c r="C16" s="140"/>
      <c r="D16" s="141"/>
      <c r="E16" s="376"/>
      <c r="F16" s="64"/>
    </row>
    <row r="17" spans="1:6" ht="30" customHeight="1" x14ac:dyDescent="0.35">
      <c r="A17" s="70"/>
      <c r="B17" s="71"/>
      <c r="C17" s="71"/>
      <c r="D17" s="73"/>
      <c r="E17" s="350" t="s">
        <v>34</v>
      </c>
      <c r="F17" s="69"/>
    </row>
    <row r="18" spans="1:6" ht="30" customHeight="1" x14ac:dyDescent="0.35">
      <c r="A18" s="75" t="s">
        <v>326</v>
      </c>
      <c r="B18" s="77">
        <v>-350</v>
      </c>
      <c r="C18" s="77"/>
      <c r="D18" s="146"/>
      <c r="E18" s="350">
        <v>43445</v>
      </c>
      <c r="F18" s="96" t="s">
        <v>327</v>
      </c>
    </row>
    <row r="19" spans="1:6" ht="30" customHeight="1" x14ac:dyDescent="0.35">
      <c r="A19" s="75" t="s">
        <v>287</v>
      </c>
      <c r="B19" s="77">
        <v>176.19</v>
      </c>
      <c r="C19" s="77">
        <v>113.36</v>
      </c>
      <c r="D19" s="146">
        <v>5668</v>
      </c>
      <c r="E19" s="350">
        <v>43433</v>
      </c>
      <c r="F19" s="364" t="s">
        <v>322</v>
      </c>
    </row>
    <row r="20" spans="1:6" ht="30" customHeight="1" x14ac:dyDescent="0.35">
      <c r="A20" s="75" t="s">
        <v>288</v>
      </c>
      <c r="B20" s="77"/>
      <c r="C20" s="77">
        <v>90.22</v>
      </c>
      <c r="D20" s="146">
        <v>5652</v>
      </c>
      <c r="E20" s="350">
        <v>43283</v>
      </c>
      <c r="F20" s="364"/>
    </row>
    <row r="21" spans="1:6" ht="30" customHeight="1" x14ac:dyDescent="0.35">
      <c r="A21" s="75" t="s">
        <v>288</v>
      </c>
      <c r="B21" s="76">
        <v>99.46</v>
      </c>
      <c r="C21" s="76"/>
      <c r="D21" s="155">
        <v>5665</v>
      </c>
      <c r="E21" s="350">
        <v>43406</v>
      </c>
      <c r="F21" s="96" t="s">
        <v>320</v>
      </c>
    </row>
    <row r="22" spans="1:6" ht="30" customHeight="1" x14ac:dyDescent="0.35">
      <c r="A22" s="75" t="s">
        <v>288</v>
      </c>
      <c r="B22" s="76">
        <v>119.83</v>
      </c>
      <c r="C22" s="76"/>
      <c r="D22" s="457">
        <v>5678</v>
      </c>
      <c r="E22" s="350">
        <v>43467</v>
      </c>
      <c r="F22" s="69" t="s">
        <v>250</v>
      </c>
    </row>
    <row r="23" spans="1:6" ht="30" customHeight="1" x14ac:dyDescent="0.35">
      <c r="A23" s="466" t="s">
        <v>373</v>
      </c>
      <c r="B23" s="79">
        <v>200</v>
      </c>
      <c r="C23" s="79"/>
      <c r="D23" s="73">
        <v>5705</v>
      </c>
      <c r="E23" s="350">
        <v>43573</v>
      </c>
      <c r="F23" s="465" t="s">
        <v>374</v>
      </c>
    </row>
    <row r="24" spans="1:6" ht="30" customHeight="1" x14ac:dyDescent="0.35">
      <c r="A24" s="466" t="s">
        <v>288</v>
      </c>
      <c r="B24" s="79">
        <v>110.45</v>
      </c>
      <c r="C24" s="79"/>
      <c r="D24" s="73">
        <v>5713</v>
      </c>
      <c r="E24" s="350">
        <v>43622</v>
      </c>
      <c r="F24" s="469" t="s">
        <v>403</v>
      </c>
    </row>
    <row r="25" spans="1:6" ht="30" customHeight="1" x14ac:dyDescent="0.35">
      <c r="A25" s="466" t="s">
        <v>406</v>
      </c>
      <c r="B25" s="79">
        <v>200</v>
      </c>
      <c r="C25" s="79"/>
      <c r="D25" s="73">
        <v>5719</v>
      </c>
      <c r="E25" s="350">
        <v>43657</v>
      </c>
      <c r="F25" s="469" t="s">
        <v>390</v>
      </c>
    </row>
    <row r="26" spans="1:6" ht="30" customHeight="1" x14ac:dyDescent="0.35">
      <c r="A26" s="466" t="s">
        <v>411</v>
      </c>
      <c r="B26" s="79">
        <v>-200</v>
      </c>
      <c r="C26" s="79"/>
      <c r="D26" s="73"/>
      <c r="E26" s="350">
        <v>43614</v>
      </c>
      <c r="F26" s="469" t="s">
        <v>327</v>
      </c>
    </row>
    <row r="27" spans="1:6" ht="30" customHeight="1" x14ac:dyDescent="0.35">
      <c r="A27" s="466" t="s">
        <v>412</v>
      </c>
      <c r="B27" s="79">
        <v>250</v>
      </c>
      <c r="C27" s="79"/>
      <c r="D27" s="73">
        <v>5723</v>
      </c>
      <c r="E27" s="350">
        <v>43675</v>
      </c>
      <c r="F27" s="469" t="s">
        <v>413</v>
      </c>
    </row>
    <row r="28" spans="1:6" ht="30" customHeight="1" x14ac:dyDescent="0.35">
      <c r="A28" s="466" t="s">
        <v>412</v>
      </c>
      <c r="B28" s="79">
        <v>250</v>
      </c>
      <c r="C28" s="79"/>
      <c r="D28" s="73">
        <v>5724</v>
      </c>
      <c r="E28" s="350">
        <v>43675</v>
      </c>
      <c r="F28" s="469" t="s">
        <v>413</v>
      </c>
    </row>
    <row r="29" spans="1:6" ht="30" customHeight="1" x14ac:dyDescent="0.35">
      <c r="A29" s="70" t="s">
        <v>125</v>
      </c>
      <c r="B29" s="76">
        <v>615.77</v>
      </c>
      <c r="C29" s="76">
        <v>731.96</v>
      </c>
      <c r="D29" s="73">
        <v>5664</v>
      </c>
      <c r="E29" s="321">
        <v>43406</v>
      </c>
      <c r="F29" s="69" t="s">
        <v>250</v>
      </c>
    </row>
    <row r="30" spans="1:6" ht="40.15" customHeight="1" x14ac:dyDescent="0.35">
      <c r="A30" s="196" t="s">
        <v>48</v>
      </c>
      <c r="B30" s="132">
        <f>SUM(B17:B29)</f>
        <v>1471.7</v>
      </c>
      <c r="C30" s="132">
        <f>SUM(C17:C29)</f>
        <v>935.54</v>
      </c>
      <c r="D30" s="197"/>
      <c r="E30" s="378"/>
      <c r="F30" s="4"/>
    </row>
    <row r="31" spans="1:6" ht="40.15" customHeight="1" x14ac:dyDescent="0.35">
      <c r="A31" s="180" t="s">
        <v>49</v>
      </c>
      <c r="B31" s="152">
        <f>B15-B30</f>
        <v>28.299999999999955</v>
      </c>
      <c r="C31" s="152">
        <f>C15-C30</f>
        <v>64.460000000000036</v>
      </c>
      <c r="D31" s="158"/>
      <c r="E31" s="379"/>
      <c r="F31" s="8"/>
    </row>
    <row r="32" spans="1:6" ht="30" customHeight="1" x14ac:dyDescent="0.5">
      <c r="A32" s="193"/>
      <c r="B32" s="10"/>
      <c r="C32" s="10"/>
      <c r="D32" s="17"/>
      <c r="E32" s="380"/>
      <c r="F32" s="9"/>
    </row>
    <row r="33" spans="1:6" ht="40.15" customHeight="1" x14ac:dyDescent="0.35">
      <c r="A33" s="101" t="s">
        <v>50</v>
      </c>
      <c r="B33" s="66">
        <f>+'17 18 budget board meeting'!H23</f>
        <v>500</v>
      </c>
      <c r="C33" s="66">
        <v>500</v>
      </c>
      <c r="D33" s="68"/>
      <c r="E33" s="370"/>
      <c r="F33" s="69" t="s">
        <v>51</v>
      </c>
    </row>
    <row r="34" spans="1:6" ht="30" customHeight="1" x14ac:dyDescent="0.35">
      <c r="A34" s="194"/>
      <c r="B34" s="140"/>
      <c r="C34" s="140"/>
      <c r="D34" s="141"/>
      <c r="E34" s="376"/>
      <c r="F34" s="64"/>
    </row>
    <row r="35" spans="1:6" ht="30" customHeight="1" x14ac:dyDescent="0.35">
      <c r="A35" s="328" t="s">
        <v>272</v>
      </c>
      <c r="B35" s="143"/>
      <c r="C35" s="143">
        <v>100</v>
      </c>
      <c r="D35" s="146">
        <v>5641</v>
      </c>
      <c r="E35" s="350">
        <v>43227</v>
      </c>
      <c r="F35" s="69"/>
    </row>
    <row r="36" spans="1:6" ht="30" customHeight="1" x14ac:dyDescent="0.35">
      <c r="A36" s="328" t="s">
        <v>272</v>
      </c>
      <c r="B36" s="227">
        <v>100</v>
      </c>
      <c r="C36" s="143"/>
      <c r="D36" s="146">
        <v>5703</v>
      </c>
      <c r="E36" s="350">
        <v>43557</v>
      </c>
      <c r="F36" s="463" t="s">
        <v>310</v>
      </c>
    </row>
    <row r="37" spans="1:6" ht="30" customHeight="1" x14ac:dyDescent="0.35">
      <c r="A37" s="75" t="s">
        <v>315</v>
      </c>
      <c r="B37" s="77">
        <v>250</v>
      </c>
      <c r="C37" s="77"/>
      <c r="D37" s="146">
        <v>5658</v>
      </c>
      <c r="E37" s="350">
        <v>43377</v>
      </c>
      <c r="F37" s="96" t="s">
        <v>310</v>
      </c>
    </row>
    <row r="38" spans="1:6" ht="30" customHeight="1" x14ac:dyDescent="0.35">
      <c r="A38" s="75" t="s">
        <v>315</v>
      </c>
      <c r="B38" s="77">
        <v>250</v>
      </c>
      <c r="C38" s="77"/>
      <c r="D38" s="146">
        <v>5722</v>
      </c>
      <c r="E38" s="350">
        <v>43657</v>
      </c>
      <c r="F38" s="468" t="s">
        <v>310</v>
      </c>
    </row>
    <row r="39" spans="1:6" ht="30" customHeight="1" x14ac:dyDescent="0.35">
      <c r="A39" s="75" t="s">
        <v>311</v>
      </c>
      <c r="B39" s="76">
        <v>22.79</v>
      </c>
      <c r="C39" s="76" t="s">
        <v>34</v>
      </c>
      <c r="D39" s="146">
        <v>5659</v>
      </c>
      <c r="E39" s="350">
        <v>43377</v>
      </c>
      <c r="F39" s="96" t="s">
        <v>316</v>
      </c>
    </row>
    <row r="40" spans="1:6" ht="30" customHeight="1" x14ac:dyDescent="0.35">
      <c r="A40" s="102"/>
      <c r="B40" s="130">
        <v>43.04</v>
      </c>
      <c r="C40" s="130"/>
      <c r="D40" s="147">
        <v>5660</v>
      </c>
      <c r="E40" s="377">
        <v>43377</v>
      </c>
      <c r="F40" s="107" t="s">
        <v>312</v>
      </c>
    </row>
    <row r="41" spans="1:6" ht="40.15" customHeight="1" x14ac:dyDescent="0.35">
      <c r="A41" s="196" t="s">
        <v>54</v>
      </c>
      <c r="B41" s="132">
        <f>SUM(B37:B40)</f>
        <v>565.82999999999993</v>
      </c>
      <c r="C41" s="132">
        <f>SUM(C35:C39)</f>
        <v>100</v>
      </c>
      <c r="D41" s="150"/>
      <c r="E41" s="378"/>
      <c r="F41" s="4"/>
    </row>
    <row r="42" spans="1:6" ht="40.15" customHeight="1" x14ac:dyDescent="0.35">
      <c r="A42" s="180" t="s">
        <v>55</v>
      </c>
      <c r="B42" s="152">
        <f>B33-B41</f>
        <v>-65.829999999999927</v>
      </c>
      <c r="C42" s="152">
        <f>C33-C41</f>
        <v>400</v>
      </c>
      <c r="D42" s="158"/>
      <c r="E42" s="379"/>
      <c r="F42" s="8"/>
    </row>
    <row r="43" spans="1:6" ht="30" customHeight="1" x14ac:dyDescent="0.5">
      <c r="A43" s="138"/>
      <c r="B43" s="11"/>
      <c r="C43" s="11"/>
      <c r="D43" s="17"/>
      <c r="E43" s="380"/>
      <c r="F43" s="9"/>
    </row>
    <row r="44" spans="1:6" ht="40.15" customHeight="1" x14ac:dyDescent="0.35">
      <c r="A44" s="101" t="s">
        <v>52</v>
      </c>
      <c r="B44" s="66">
        <f>+'17 18 budget board meeting'!H24</f>
        <v>3000</v>
      </c>
      <c r="C44" s="66">
        <v>3000</v>
      </c>
      <c r="D44" s="68"/>
      <c r="E44" s="370"/>
      <c r="F44" s="69" t="s">
        <v>53</v>
      </c>
    </row>
    <row r="45" spans="1:6" ht="30" customHeight="1" x14ac:dyDescent="0.35">
      <c r="A45" s="194"/>
      <c r="B45" s="140"/>
      <c r="C45" s="140"/>
      <c r="D45" s="141"/>
      <c r="E45" s="376"/>
      <c r="F45" s="64"/>
    </row>
    <row r="46" spans="1:6" ht="30" customHeight="1" x14ac:dyDescent="0.35">
      <c r="A46" s="195"/>
      <c r="B46" s="143"/>
      <c r="C46" s="143"/>
      <c r="D46" s="73" t="s">
        <v>34</v>
      </c>
      <c r="E46" s="350" t="s">
        <v>34</v>
      </c>
      <c r="F46" s="69"/>
    </row>
    <row r="47" spans="1:6" ht="30" customHeight="1" x14ac:dyDescent="0.35">
      <c r="A47" s="75"/>
      <c r="B47" s="77"/>
      <c r="C47" s="77"/>
      <c r="D47" s="73" t="s">
        <v>34</v>
      </c>
      <c r="E47" s="350" t="s">
        <v>81</v>
      </c>
      <c r="F47" s="96" t="s">
        <v>34</v>
      </c>
    </row>
    <row r="48" spans="1:6" ht="30" customHeight="1" x14ac:dyDescent="0.35">
      <c r="A48" s="75" t="s">
        <v>373</v>
      </c>
      <c r="B48" s="76">
        <v>1064</v>
      </c>
      <c r="C48" s="76"/>
      <c r="D48" s="73">
        <v>5720</v>
      </c>
      <c r="E48" s="350">
        <v>43657</v>
      </c>
      <c r="F48" s="96" t="s">
        <v>391</v>
      </c>
    </row>
    <row r="49" spans="1:6" ht="30" customHeight="1" x14ac:dyDescent="0.35">
      <c r="A49" s="75"/>
      <c r="B49" s="76"/>
      <c r="C49" s="76"/>
      <c r="D49" s="73" t="s">
        <v>34</v>
      </c>
      <c r="E49" s="350" t="s">
        <v>81</v>
      </c>
      <c r="F49" s="96" t="s">
        <v>34</v>
      </c>
    </row>
    <row r="50" spans="1:6" ht="30" customHeight="1" x14ac:dyDescent="0.35">
      <c r="A50" s="75"/>
      <c r="B50" s="76"/>
      <c r="C50" s="76"/>
      <c r="D50" s="73" t="s">
        <v>34</v>
      </c>
      <c r="E50" s="350" t="s">
        <v>81</v>
      </c>
      <c r="F50" s="96" t="s">
        <v>34</v>
      </c>
    </row>
    <row r="51" spans="1:6" ht="30" customHeight="1" x14ac:dyDescent="0.35">
      <c r="A51" s="75"/>
      <c r="B51" s="76"/>
      <c r="C51" s="76"/>
      <c r="D51" s="73" t="s">
        <v>34</v>
      </c>
      <c r="E51" s="350" t="s">
        <v>34</v>
      </c>
      <c r="F51" s="96"/>
    </row>
    <row r="52" spans="1:6" ht="30" customHeight="1" x14ac:dyDescent="0.35">
      <c r="A52" s="102"/>
      <c r="B52" s="130"/>
      <c r="C52" s="130"/>
      <c r="D52" s="147"/>
      <c r="E52" s="377"/>
      <c r="F52" s="107"/>
    </row>
    <row r="53" spans="1:6" ht="40.15" customHeight="1" x14ac:dyDescent="0.35">
      <c r="A53" s="196" t="s">
        <v>56</v>
      </c>
      <c r="B53" s="132">
        <f>SUM(B46:B51)</f>
        <v>1064</v>
      </c>
      <c r="C53" s="132">
        <f>SUM(C46:C51)</f>
        <v>0</v>
      </c>
      <c r="D53" s="150"/>
      <c r="E53" s="381"/>
      <c r="F53" s="4"/>
    </row>
    <row r="54" spans="1:6" ht="40.15" customHeight="1" x14ac:dyDescent="0.35">
      <c r="A54" s="180" t="s">
        <v>57</v>
      </c>
      <c r="B54" s="152">
        <f>B44-B53</f>
        <v>1936</v>
      </c>
      <c r="C54" s="152">
        <f>C44-C53</f>
        <v>3000</v>
      </c>
      <c r="D54" s="158"/>
      <c r="E54" s="374"/>
      <c r="F54" s="8"/>
    </row>
    <row r="55" spans="1:6" ht="30" customHeight="1" x14ac:dyDescent="0.5">
      <c r="A55" s="181"/>
      <c r="B55" s="15"/>
      <c r="C55" s="15"/>
      <c r="D55" s="17"/>
      <c r="E55" s="382"/>
      <c r="F55" s="15"/>
    </row>
    <row r="56" spans="1:6" ht="40.15" customHeight="1" x14ac:dyDescent="0.35">
      <c r="A56" s="118" t="s">
        <v>99</v>
      </c>
      <c r="B56" s="164">
        <f>B53+B41+B30+B12</f>
        <v>3651.5299999999997</v>
      </c>
      <c r="C56" s="164">
        <f>C53+C41+C30+C12</f>
        <v>1585.54</v>
      </c>
      <c r="D56" s="116"/>
      <c r="E56" s="383"/>
      <c r="F56" s="4"/>
    </row>
    <row r="57" spans="1:6" ht="40.15" customHeight="1" x14ac:dyDescent="0.35">
      <c r="A57" s="90" t="s">
        <v>100</v>
      </c>
      <c r="B57" s="168">
        <f>B3-B56</f>
        <v>2548.4700000000003</v>
      </c>
      <c r="C57" s="168">
        <f>C3-C56</f>
        <v>4114.46</v>
      </c>
      <c r="D57" s="94"/>
      <c r="E57" s="384"/>
      <c r="F57" s="7"/>
    </row>
  </sheetData>
  <mergeCells count="1">
    <mergeCell ref="A1:F1"/>
  </mergeCells>
  <printOptions gridLines="1"/>
  <pageMargins left="0.7" right="0.7" top="0.75" bottom="0.75" header="0.3" footer="0.3"/>
  <pageSetup scale="2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79"/>
  <sheetViews>
    <sheetView showGridLines="0" topLeftCell="A5" zoomScale="50" zoomScaleNormal="50" workbookViewId="0">
      <selection activeCell="A55" sqref="A55:F56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119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19">
        <f>+B5+B38+B69</f>
        <v>15500</v>
      </c>
      <c r="C3" s="119">
        <f>+C5+C38+C69</f>
        <v>15500</v>
      </c>
      <c r="D3" s="188"/>
      <c r="E3" s="120"/>
      <c r="F3" s="6"/>
    </row>
    <row r="4" spans="1:6" ht="30" customHeight="1" x14ac:dyDescent="0.35">
      <c r="A4" s="121"/>
      <c r="B4" s="122"/>
      <c r="C4" s="122"/>
      <c r="D4" s="124"/>
      <c r="E4" s="124"/>
      <c r="F4" s="12"/>
    </row>
    <row r="5" spans="1:6" ht="40.15" customHeight="1" x14ac:dyDescent="0.35">
      <c r="A5" s="101" t="s">
        <v>61</v>
      </c>
      <c r="B5" s="66">
        <f>+'17 18 budget board meeting'!H26</f>
        <v>8000</v>
      </c>
      <c r="C5" s="66">
        <v>8000</v>
      </c>
      <c r="D5" s="67"/>
      <c r="E5" s="67"/>
      <c r="F5" s="69" t="s">
        <v>62</v>
      </c>
    </row>
    <row r="6" spans="1:6" ht="30" customHeight="1" x14ac:dyDescent="0.35">
      <c r="A6" s="60"/>
      <c r="B6" s="61"/>
      <c r="C6" s="61"/>
      <c r="D6" s="62"/>
      <c r="E6" s="62"/>
      <c r="F6" s="64"/>
    </row>
    <row r="7" spans="1:6" ht="30" customHeight="1" x14ac:dyDescent="0.35">
      <c r="A7" s="101"/>
      <c r="B7" s="66"/>
      <c r="C7" s="66"/>
      <c r="D7" s="68"/>
      <c r="E7" s="321"/>
      <c r="F7" s="69"/>
    </row>
    <row r="8" spans="1:6" ht="30" customHeight="1" x14ac:dyDescent="0.5"/>
    <row r="9" spans="1:6" ht="30" customHeight="1" x14ac:dyDescent="0.5"/>
    <row r="10" spans="1:6" ht="30" customHeight="1" x14ac:dyDescent="0.35">
      <c r="A10" s="70" t="s">
        <v>125</v>
      </c>
      <c r="B10" s="71">
        <v>434.15</v>
      </c>
      <c r="C10" s="71">
        <v>447.3</v>
      </c>
      <c r="D10" s="73">
        <v>5689</v>
      </c>
      <c r="E10" s="321">
        <v>43514</v>
      </c>
      <c r="F10" s="69"/>
    </row>
    <row r="11" spans="1:6" ht="30" customHeight="1" x14ac:dyDescent="0.35">
      <c r="A11" s="70" t="s">
        <v>127</v>
      </c>
      <c r="B11" s="71">
        <v>140</v>
      </c>
      <c r="C11" s="71"/>
      <c r="D11" s="73">
        <v>5684</v>
      </c>
      <c r="E11" s="321">
        <v>43528</v>
      </c>
      <c r="F11" s="69" t="s">
        <v>321</v>
      </c>
    </row>
    <row r="12" spans="1:6" ht="30" customHeight="1" x14ac:dyDescent="0.35">
      <c r="A12" s="70" t="s">
        <v>127</v>
      </c>
      <c r="B12" s="71">
        <v>500</v>
      </c>
      <c r="C12" s="71"/>
      <c r="D12" s="73">
        <v>5706</v>
      </c>
      <c r="E12" s="321">
        <v>43573</v>
      </c>
      <c r="F12" s="69" t="s">
        <v>365</v>
      </c>
    </row>
    <row r="13" spans="1:6" ht="30" customHeight="1" x14ac:dyDescent="0.35">
      <c r="A13" s="70" t="s">
        <v>128</v>
      </c>
      <c r="B13" s="71">
        <v>497</v>
      </c>
      <c r="C13" s="71">
        <v>159.99</v>
      </c>
      <c r="D13" s="73">
        <v>5672</v>
      </c>
      <c r="E13" s="321">
        <v>43440</v>
      </c>
      <c r="F13" s="69" t="s">
        <v>323</v>
      </c>
    </row>
    <row r="14" spans="1:6" ht="30" customHeight="1" x14ac:dyDescent="0.35">
      <c r="A14" s="70" t="s">
        <v>128</v>
      </c>
      <c r="B14" s="71">
        <v>728.9</v>
      </c>
      <c r="C14" s="71">
        <v>1251.55</v>
      </c>
      <c r="D14" s="73">
        <v>5685</v>
      </c>
      <c r="E14" s="321">
        <v>43504</v>
      </c>
      <c r="F14" s="69" t="s">
        <v>229</v>
      </c>
    </row>
    <row r="15" spans="1:6" ht="30" customHeight="1" x14ac:dyDescent="0.35">
      <c r="A15" s="70" t="s">
        <v>128</v>
      </c>
      <c r="B15" s="71">
        <v>105.49</v>
      </c>
      <c r="C15" s="71">
        <v>244.05</v>
      </c>
      <c r="D15" s="73">
        <v>5696</v>
      </c>
      <c r="E15" s="321">
        <v>43132</v>
      </c>
      <c r="F15" s="69" t="s">
        <v>229</v>
      </c>
    </row>
    <row r="16" spans="1:6" ht="30" customHeight="1" x14ac:dyDescent="0.5"/>
    <row r="17" spans="1:6" ht="30" customHeight="1" x14ac:dyDescent="0.35">
      <c r="A17" s="70" t="s">
        <v>127</v>
      </c>
      <c r="B17" s="76">
        <v>100</v>
      </c>
      <c r="C17" s="76">
        <v>500</v>
      </c>
      <c r="D17" s="73">
        <v>5666</v>
      </c>
      <c r="E17" s="321">
        <v>43406</v>
      </c>
      <c r="F17" s="69" t="s">
        <v>321</v>
      </c>
    </row>
    <row r="18" spans="1:6" ht="30" customHeight="1" x14ac:dyDescent="0.5">
      <c r="F18" s="69" t="s">
        <v>349</v>
      </c>
    </row>
    <row r="19" spans="1:6" ht="30" customHeight="1" x14ac:dyDescent="0.35">
      <c r="A19" s="70" t="s">
        <v>129</v>
      </c>
      <c r="B19" s="76">
        <v>2730</v>
      </c>
      <c r="C19" s="76">
        <v>2930</v>
      </c>
      <c r="D19" s="73">
        <v>5690</v>
      </c>
      <c r="E19" s="321">
        <v>43520</v>
      </c>
      <c r="F19" s="69" t="s">
        <v>251</v>
      </c>
    </row>
    <row r="20" spans="1:6" ht="30" customHeight="1" x14ac:dyDescent="0.35">
      <c r="A20" s="70" t="s">
        <v>130</v>
      </c>
      <c r="B20" s="76">
        <v>225</v>
      </c>
      <c r="C20" s="76">
        <v>250</v>
      </c>
      <c r="D20" s="73">
        <v>5692</v>
      </c>
      <c r="E20" s="321">
        <v>43524</v>
      </c>
      <c r="F20" s="69" t="s">
        <v>253</v>
      </c>
    </row>
    <row r="21" spans="1:6" ht="30" customHeight="1" x14ac:dyDescent="0.35">
      <c r="A21" s="70" t="s">
        <v>131</v>
      </c>
      <c r="B21" s="76">
        <v>225</v>
      </c>
      <c r="C21" s="76">
        <v>187.5</v>
      </c>
      <c r="D21" s="73">
        <v>5693</v>
      </c>
      <c r="E21" s="321">
        <v>43524</v>
      </c>
      <c r="F21" s="69" t="s">
        <v>253</v>
      </c>
    </row>
    <row r="22" spans="1:6" ht="30" customHeight="1" x14ac:dyDescent="0.35">
      <c r="A22" s="70" t="s">
        <v>126</v>
      </c>
      <c r="B22" s="76"/>
      <c r="C22" s="76"/>
      <c r="D22" s="73"/>
      <c r="E22" s="321"/>
      <c r="F22" s="69"/>
    </row>
    <row r="23" spans="1:6" ht="30" customHeight="1" x14ac:dyDescent="0.5"/>
    <row r="24" spans="1:6" ht="30" customHeight="1" x14ac:dyDescent="0.35">
      <c r="A24" s="70" t="s">
        <v>245</v>
      </c>
      <c r="B24" s="76"/>
      <c r="C24" s="76">
        <v>182.19</v>
      </c>
      <c r="D24" s="73"/>
      <c r="E24" s="321">
        <v>43156</v>
      </c>
      <c r="F24" s="69" t="s">
        <v>254</v>
      </c>
    </row>
    <row r="25" spans="1:6" ht="30" customHeight="1" x14ac:dyDescent="0.35">
      <c r="A25" s="70" t="s">
        <v>252</v>
      </c>
      <c r="B25" s="76"/>
      <c r="C25" s="76">
        <v>314</v>
      </c>
      <c r="D25" s="73"/>
      <c r="E25" s="321">
        <v>43156</v>
      </c>
      <c r="F25" s="69" t="s">
        <v>255</v>
      </c>
    </row>
    <row r="26" spans="1:6" ht="30" customHeight="1" x14ac:dyDescent="0.35">
      <c r="A26" s="70" t="s">
        <v>257</v>
      </c>
      <c r="B26" s="76"/>
      <c r="C26" s="76">
        <v>3600</v>
      </c>
      <c r="D26" s="73"/>
      <c r="E26" s="321">
        <v>43146</v>
      </c>
      <c r="F26" s="69"/>
    </row>
    <row r="27" spans="1:6" ht="30" customHeight="1" x14ac:dyDescent="0.35">
      <c r="A27" s="70" t="s">
        <v>231</v>
      </c>
      <c r="B27" s="77">
        <v>310.51</v>
      </c>
      <c r="C27" s="77">
        <v>310.51</v>
      </c>
      <c r="D27" s="73">
        <v>5671</v>
      </c>
      <c r="E27" s="321">
        <v>43440</v>
      </c>
      <c r="F27" s="69" t="s">
        <v>232</v>
      </c>
    </row>
    <row r="28" spans="1:6" ht="30" customHeight="1" x14ac:dyDescent="0.5"/>
    <row r="29" spans="1:6" ht="30" customHeight="1" x14ac:dyDescent="0.5"/>
    <row r="30" spans="1:6" ht="30" customHeight="1" x14ac:dyDescent="0.35">
      <c r="A30" s="70" t="s">
        <v>267</v>
      </c>
      <c r="B30" s="76"/>
      <c r="C30" s="76">
        <v>615</v>
      </c>
      <c r="D30" s="73">
        <v>5639</v>
      </c>
      <c r="E30" s="321">
        <v>43219</v>
      </c>
      <c r="F30" s="69" t="s">
        <v>268</v>
      </c>
    </row>
    <row r="31" spans="1:6" ht="30" customHeight="1" x14ac:dyDescent="0.35">
      <c r="A31" s="127" t="s">
        <v>279</v>
      </c>
      <c r="B31" s="76"/>
      <c r="C31" s="76">
        <v>117.63</v>
      </c>
      <c r="D31" s="387">
        <v>5645</v>
      </c>
      <c r="E31" s="388">
        <v>43247</v>
      </c>
      <c r="F31" s="334" t="s">
        <v>277</v>
      </c>
    </row>
    <row r="32" spans="1:6" ht="30" customHeight="1" x14ac:dyDescent="0.35">
      <c r="A32" s="127" t="s">
        <v>132</v>
      </c>
      <c r="B32" s="76"/>
      <c r="C32" s="76">
        <v>580</v>
      </c>
      <c r="D32" s="81">
        <v>5647</v>
      </c>
      <c r="E32" s="386">
        <v>43256</v>
      </c>
      <c r="F32" s="402" t="s">
        <v>283</v>
      </c>
    </row>
    <row r="33" spans="1:6" ht="30" customHeight="1" x14ac:dyDescent="0.35">
      <c r="A33" s="127" t="s">
        <v>306</v>
      </c>
      <c r="B33" s="76"/>
      <c r="C33" s="76">
        <f>-C26</f>
        <v>-3600</v>
      </c>
      <c r="D33" s="81"/>
      <c r="E33" s="386"/>
      <c r="F33" s="83"/>
    </row>
    <row r="34" spans="1:6" ht="30" customHeight="1" x14ac:dyDescent="0.35">
      <c r="A34" s="129"/>
      <c r="B34" s="130"/>
      <c r="C34" s="130"/>
      <c r="D34" s="87"/>
      <c r="E34" s="335"/>
      <c r="F34" s="89"/>
    </row>
    <row r="35" spans="1:6" ht="40.15" customHeight="1" x14ac:dyDescent="0.35">
      <c r="A35" s="179" t="s">
        <v>63</v>
      </c>
      <c r="B35" s="132">
        <f>SUM(B7:B33)</f>
        <v>5996.05</v>
      </c>
      <c r="C35" s="132">
        <f>SUM(C7:C33)</f>
        <v>8089.7199999999975</v>
      </c>
      <c r="D35" s="134"/>
      <c r="E35" s="134"/>
      <c r="F35" s="7"/>
    </row>
    <row r="36" spans="1:6" ht="40.15" customHeight="1" x14ac:dyDescent="0.35">
      <c r="A36" s="180" t="s">
        <v>64</v>
      </c>
      <c r="B36" s="136">
        <f>B5-B35</f>
        <v>2003.9499999999998</v>
      </c>
      <c r="C36" s="136">
        <f>C5-C35</f>
        <v>-89.719999999997526</v>
      </c>
      <c r="D36" s="198"/>
      <c r="E36" s="157"/>
      <c r="F36" s="8"/>
    </row>
    <row r="37" spans="1:6" ht="30" customHeight="1" x14ac:dyDescent="0.5">
      <c r="A37" s="193"/>
      <c r="B37" s="10"/>
      <c r="C37" s="10"/>
      <c r="D37" s="10"/>
      <c r="E37" s="10"/>
      <c r="F37" s="10"/>
    </row>
    <row r="38" spans="1:6" ht="40.15" customHeight="1" x14ac:dyDescent="0.35">
      <c r="A38" s="101" t="s">
        <v>65</v>
      </c>
      <c r="B38" s="66">
        <f>+'17 18 budget board meeting'!H27</f>
        <v>2500</v>
      </c>
      <c r="C38" s="66">
        <v>2500</v>
      </c>
      <c r="D38" s="67"/>
      <c r="E38" s="67"/>
      <c r="F38" s="69" t="s">
        <v>66</v>
      </c>
    </row>
    <row r="39" spans="1:6" ht="30" customHeight="1" x14ac:dyDescent="0.35">
      <c r="A39" s="194"/>
      <c r="B39" s="140"/>
      <c r="C39" s="140"/>
      <c r="D39" s="142"/>
      <c r="E39" s="142"/>
      <c r="F39" s="64"/>
    </row>
    <row r="40" spans="1:6" ht="30" customHeight="1" x14ac:dyDescent="0.35">
      <c r="A40" s="70"/>
      <c r="B40" s="71"/>
      <c r="C40" s="71"/>
      <c r="D40" s="73"/>
      <c r="E40" s="189"/>
      <c r="F40" s="69"/>
    </row>
    <row r="41" spans="1:6" ht="30" customHeight="1" x14ac:dyDescent="0.35">
      <c r="A41" s="70" t="s">
        <v>133</v>
      </c>
      <c r="B41" s="76"/>
      <c r="C41" s="76">
        <v>1340</v>
      </c>
      <c r="D41" s="387">
        <v>5643</v>
      </c>
      <c r="E41" s="388">
        <v>43230</v>
      </c>
      <c r="F41" s="389"/>
    </row>
    <row r="42" spans="1:6" ht="30" customHeight="1" x14ac:dyDescent="0.35">
      <c r="A42" s="70" t="s">
        <v>134</v>
      </c>
      <c r="B42" s="71"/>
      <c r="C42" s="71"/>
      <c r="D42" s="73"/>
      <c r="E42" s="189"/>
      <c r="F42" s="69"/>
    </row>
    <row r="43" spans="1:6" ht="30" customHeight="1" x14ac:dyDescent="0.35">
      <c r="A43" s="70" t="s">
        <v>135</v>
      </c>
      <c r="B43" s="71"/>
      <c r="C43" s="71"/>
      <c r="D43" s="73"/>
      <c r="E43" s="189"/>
      <c r="F43" s="69"/>
    </row>
    <row r="44" spans="1:6" ht="30" customHeight="1" x14ac:dyDescent="0.35">
      <c r="A44" s="70" t="s">
        <v>133</v>
      </c>
      <c r="B44" s="71"/>
      <c r="C44" s="71">
        <v>744</v>
      </c>
      <c r="D44" s="73">
        <v>5637</v>
      </c>
      <c r="E44" s="321">
        <v>43184</v>
      </c>
      <c r="F44" s="69" t="s">
        <v>264</v>
      </c>
    </row>
    <row r="45" spans="1:6" ht="30" customHeight="1" x14ac:dyDescent="0.35">
      <c r="A45" s="70" t="s">
        <v>133</v>
      </c>
      <c r="B45" s="71"/>
      <c r="C45" s="71"/>
      <c r="D45" s="73"/>
      <c r="E45" s="189"/>
      <c r="F45" s="69"/>
    </row>
    <row r="46" spans="1:6" ht="30" customHeight="1" x14ac:dyDescent="0.35">
      <c r="A46" s="70" t="s">
        <v>136</v>
      </c>
      <c r="B46" s="71"/>
      <c r="C46" s="71">
        <v>25</v>
      </c>
      <c r="D46" s="73">
        <v>5638</v>
      </c>
      <c r="E46" s="189" t="s">
        <v>266</v>
      </c>
      <c r="F46" s="69"/>
    </row>
    <row r="47" spans="1:6" ht="30" customHeight="1" x14ac:dyDescent="0.35">
      <c r="A47" s="70" t="s">
        <v>137</v>
      </c>
      <c r="B47" s="71"/>
      <c r="C47" s="71"/>
      <c r="D47" s="73"/>
      <c r="E47" s="189"/>
      <c r="F47" s="69"/>
    </row>
    <row r="48" spans="1:6" ht="30" customHeight="1" x14ac:dyDescent="0.35">
      <c r="A48" s="70" t="s">
        <v>138</v>
      </c>
      <c r="B48" s="71"/>
      <c r="C48" s="71"/>
      <c r="D48" s="73"/>
      <c r="E48" s="189"/>
      <c r="F48" s="69"/>
    </row>
    <row r="49" spans="1:6" ht="30" customHeight="1" x14ac:dyDescent="0.35">
      <c r="A49" s="70" t="s">
        <v>133</v>
      </c>
      <c r="B49" s="71"/>
      <c r="C49" s="71"/>
      <c r="D49" s="73"/>
      <c r="E49" s="189"/>
      <c r="F49" s="69"/>
    </row>
    <row r="50" spans="1:6" ht="30" customHeight="1" x14ac:dyDescent="0.35">
      <c r="A50" s="70" t="s">
        <v>245</v>
      </c>
      <c r="B50" s="71"/>
      <c r="C50" s="71">
        <v>115.49</v>
      </c>
      <c r="D50" s="73">
        <v>5620</v>
      </c>
      <c r="E50" s="321">
        <v>43104</v>
      </c>
      <c r="F50" s="69" t="s">
        <v>241</v>
      </c>
    </row>
    <row r="51" spans="1:6" ht="30" customHeight="1" x14ac:dyDescent="0.35">
      <c r="A51" s="70" t="s">
        <v>263</v>
      </c>
      <c r="B51" s="77">
        <v>376</v>
      </c>
      <c r="C51" s="77"/>
      <c r="D51" s="73">
        <v>5683</v>
      </c>
      <c r="E51" s="321">
        <v>43504</v>
      </c>
      <c r="F51" s="69" t="s">
        <v>339</v>
      </c>
    </row>
    <row r="52" spans="1:6" ht="30" customHeight="1" x14ac:dyDescent="0.35">
      <c r="A52" s="70" t="s">
        <v>263</v>
      </c>
      <c r="B52" s="77">
        <v>510</v>
      </c>
      <c r="C52" s="77"/>
      <c r="D52" s="73">
        <v>5698</v>
      </c>
      <c r="E52" s="321">
        <v>43540</v>
      </c>
      <c r="F52" s="69" t="s">
        <v>264</v>
      </c>
    </row>
    <row r="53" spans="1:6" ht="30" customHeight="1" x14ac:dyDescent="0.35">
      <c r="A53" s="70" t="s">
        <v>350</v>
      </c>
      <c r="B53" s="76">
        <v>25</v>
      </c>
      <c r="C53" s="76"/>
      <c r="D53" s="73">
        <v>5699</v>
      </c>
      <c r="E53" s="321">
        <v>43544</v>
      </c>
      <c r="F53" s="69" t="s">
        <v>351</v>
      </c>
    </row>
    <row r="54" spans="1:6" ht="30" customHeight="1" x14ac:dyDescent="0.35">
      <c r="A54" s="70" t="s">
        <v>248</v>
      </c>
      <c r="B54" s="76">
        <v>100.57</v>
      </c>
      <c r="C54" s="76"/>
      <c r="D54" s="73">
        <v>5691</v>
      </c>
      <c r="E54" s="321">
        <v>43524</v>
      </c>
      <c r="F54" s="69" t="s">
        <v>343</v>
      </c>
    </row>
    <row r="55" spans="1:6" ht="30" customHeight="1" x14ac:dyDescent="0.35">
      <c r="A55" s="70" t="s">
        <v>336</v>
      </c>
      <c r="B55" s="71">
        <v>50</v>
      </c>
      <c r="C55" s="71"/>
      <c r="D55" s="73">
        <v>5677</v>
      </c>
      <c r="E55" s="321">
        <v>43467</v>
      </c>
      <c r="F55" s="69" t="s">
        <v>332</v>
      </c>
    </row>
    <row r="56" spans="1:6" ht="30" customHeight="1" x14ac:dyDescent="0.35">
      <c r="A56" s="70" t="s">
        <v>337</v>
      </c>
      <c r="B56" s="71">
        <v>31.43</v>
      </c>
      <c r="C56" s="71"/>
      <c r="D56" s="73">
        <v>5679</v>
      </c>
      <c r="E56" s="321">
        <v>43467</v>
      </c>
      <c r="F56" s="69" t="s">
        <v>333</v>
      </c>
    </row>
    <row r="57" spans="1:6" ht="30" customHeight="1" x14ac:dyDescent="0.35">
      <c r="A57" s="70"/>
      <c r="B57" s="71"/>
      <c r="C57" s="71"/>
      <c r="D57" s="73"/>
      <c r="E57" s="189"/>
      <c r="F57" s="69"/>
    </row>
    <row r="58" spans="1:6" ht="30" customHeight="1" x14ac:dyDescent="0.35">
      <c r="A58" s="70"/>
      <c r="B58" s="71"/>
      <c r="C58" s="71"/>
      <c r="D58" s="73"/>
      <c r="E58" s="189"/>
      <c r="F58" s="69"/>
    </row>
    <row r="59" spans="1:6" ht="30" customHeight="1" x14ac:dyDescent="0.35">
      <c r="A59" s="70"/>
      <c r="B59" s="71"/>
      <c r="C59" s="71"/>
      <c r="D59" s="73"/>
      <c r="E59" s="189"/>
      <c r="F59" s="69"/>
    </row>
    <row r="60" spans="1:6" ht="30" customHeight="1" x14ac:dyDescent="0.35">
      <c r="A60" s="70"/>
      <c r="B60" s="71"/>
      <c r="C60" s="71"/>
      <c r="D60" s="73"/>
      <c r="E60" s="189"/>
      <c r="F60" s="69"/>
    </row>
    <row r="61" spans="1:6" ht="30" customHeight="1" x14ac:dyDescent="0.35">
      <c r="A61" s="70"/>
      <c r="B61" s="71"/>
      <c r="C61" s="71"/>
      <c r="D61" s="73"/>
      <c r="E61" s="189"/>
      <c r="F61" s="69"/>
    </row>
    <row r="62" spans="1:6" ht="30" customHeight="1" x14ac:dyDescent="0.35">
      <c r="A62" s="70"/>
      <c r="B62" s="71"/>
      <c r="C62" s="71"/>
      <c r="D62" s="73"/>
      <c r="E62" s="189"/>
      <c r="F62" s="69"/>
    </row>
    <row r="63" spans="1:6" ht="30" customHeight="1" x14ac:dyDescent="0.35">
      <c r="A63" s="70"/>
      <c r="B63" s="71"/>
      <c r="C63" s="71"/>
      <c r="D63" s="73"/>
      <c r="E63" s="189"/>
      <c r="F63" s="69"/>
    </row>
    <row r="64" spans="1:6" ht="30" customHeight="1" x14ac:dyDescent="0.35">
      <c r="A64" s="75" t="s">
        <v>34</v>
      </c>
      <c r="B64" s="77" t="s">
        <v>34</v>
      </c>
      <c r="C64" s="77" t="s">
        <v>34</v>
      </c>
      <c r="D64" s="146"/>
      <c r="E64" s="189"/>
      <c r="F64" s="96"/>
    </row>
    <row r="65" spans="1:6" ht="30" customHeight="1" x14ac:dyDescent="0.35">
      <c r="A65" s="102"/>
      <c r="B65" s="130"/>
      <c r="C65" s="130"/>
      <c r="D65" s="148"/>
      <c r="E65" s="148"/>
      <c r="F65" s="107"/>
    </row>
    <row r="66" spans="1:6" ht="40.15" customHeight="1" x14ac:dyDescent="0.35">
      <c r="A66" s="196" t="s">
        <v>69</v>
      </c>
      <c r="B66" s="132">
        <f>SUM(B40:B64)</f>
        <v>1093</v>
      </c>
      <c r="C66" s="132">
        <f>SUM(C40:C64)</f>
        <v>2224.4899999999998</v>
      </c>
      <c r="D66" s="151"/>
      <c r="E66" s="132"/>
      <c r="F66" s="4"/>
    </row>
    <row r="67" spans="1:6" ht="40.15" customHeight="1" x14ac:dyDescent="0.35">
      <c r="A67" s="180" t="s">
        <v>70</v>
      </c>
      <c r="B67" s="154">
        <f>B38-B66</f>
        <v>1407</v>
      </c>
      <c r="C67" s="154">
        <f>C38-C66</f>
        <v>275.51000000000022</v>
      </c>
      <c r="D67" s="199"/>
      <c r="E67" s="154"/>
      <c r="F67" s="8"/>
    </row>
    <row r="68" spans="1:6" ht="30" customHeight="1" x14ac:dyDescent="0.5">
      <c r="A68" s="193"/>
      <c r="B68" s="10"/>
      <c r="C68" s="10"/>
      <c r="D68" s="10"/>
      <c r="E68" s="10"/>
      <c r="F68" s="10"/>
    </row>
    <row r="69" spans="1:6" ht="40.15" customHeight="1" x14ac:dyDescent="0.35">
      <c r="A69" s="101" t="s">
        <v>67</v>
      </c>
      <c r="B69" s="66">
        <f>+'17 18 budget board meeting'!H28</f>
        <v>5000</v>
      </c>
      <c r="C69" s="66">
        <v>5000</v>
      </c>
      <c r="D69" s="67"/>
      <c r="E69" s="67"/>
      <c r="F69" s="69" t="s">
        <v>68</v>
      </c>
    </row>
    <row r="70" spans="1:6" ht="30" customHeight="1" x14ac:dyDescent="0.35">
      <c r="A70" s="194"/>
      <c r="B70" s="140"/>
      <c r="C70" s="140"/>
      <c r="D70" s="142"/>
      <c r="E70" s="142"/>
      <c r="F70" s="64"/>
    </row>
    <row r="71" spans="1:6" ht="30" customHeight="1" x14ac:dyDescent="0.35">
      <c r="A71" s="70" t="s">
        <v>262</v>
      </c>
      <c r="B71" s="77"/>
      <c r="C71" s="77">
        <v>3388.75</v>
      </c>
      <c r="D71" s="73">
        <v>5636</v>
      </c>
      <c r="E71" s="321">
        <v>43163</v>
      </c>
      <c r="F71" s="69"/>
    </row>
    <row r="72" spans="1:6" ht="30" customHeight="1" x14ac:dyDescent="0.35">
      <c r="A72" s="70" t="s">
        <v>262</v>
      </c>
      <c r="B72" s="76">
        <v>3592</v>
      </c>
      <c r="C72" s="76"/>
      <c r="D72" s="73">
        <v>5697</v>
      </c>
      <c r="E72" s="462" t="s">
        <v>348</v>
      </c>
      <c r="F72" s="96"/>
    </row>
    <row r="73" spans="1:6" ht="30" customHeight="1" x14ac:dyDescent="0.35">
      <c r="A73" s="75"/>
      <c r="B73" s="76"/>
      <c r="C73" s="76"/>
      <c r="D73" s="155"/>
      <c r="E73" s="189"/>
      <c r="F73" s="96"/>
    </row>
    <row r="74" spans="1:6" ht="30" customHeight="1" x14ac:dyDescent="0.35">
      <c r="A74" s="102"/>
      <c r="B74" s="130"/>
      <c r="C74" s="130"/>
      <c r="D74" s="148"/>
      <c r="E74" s="148"/>
      <c r="F74" s="107"/>
    </row>
    <row r="75" spans="1:6" ht="40.15" customHeight="1" x14ac:dyDescent="0.35">
      <c r="A75" s="196" t="s">
        <v>71</v>
      </c>
      <c r="B75" s="132">
        <f>SUM(B71:B73)</f>
        <v>3592</v>
      </c>
      <c r="C75" s="132">
        <f>SUM(C71:C73)</f>
        <v>3388.75</v>
      </c>
      <c r="D75" s="132"/>
      <c r="E75" s="132"/>
      <c r="F75" s="4"/>
    </row>
    <row r="76" spans="1:6" ht="40.15" customHeight="1" x14ac:dyDescent="0.35">
      <c r="A76" s="180" t="s">
        <v>72</v>
      </c>
      <c r="B76" s="157">
        <f>B69-B75</f>
        <v>1408</v>
      </c>
      <c r="C76" s="157">
        <f>C69-C75</f>
        <v>1611.25</v>
      </c>
      <c r="D76" s="136"/>
      <c r="E76" s="200"/>
      <c r="F76" s="8"/>
    </row>
    <row r="77" spans="1:6" ht="30" customHeight="1" x14ac:dyDescent="0.35">
      <c r="A77" s="201"/>
      <c r="B77" s="202"/>
      <c r="C77" s="202"/>
      <c r="D77" s="163"/>
      <c r="E77" s="202"/>
      <c r="F77" s="15"/>
    </row>
    <row r="78" spans="1:6" ht="40.15" customHeight="1" x14ac:dyDescent="0.35">
      <c r="A78" s="118" t="s">
        <v>99</v>
      </c>
      <c r="B78" s="164">
        <f>B75+B66+B35</f>
        <v>10681.05</v>
      </c>
      <c r="C78" s="164">
        <f>C75+C66+C35</f>
        <v>13702.959999999997</v>
      </c>
      <c r="D78" s="168"/>
      <c r="E78" s="166"/>
      <c r="F78" s="4"/>
    </row>
    <row r="79" spans="1:6" ht="40.15" customHeight="1" x14ac:dyDescent="0.35">
      <c r="A79" s="90" t="s">
        <v>100</v>
      </c>
      <c r="B79" s="168">
        <f>B3-B78</f>
        <v>4818.9500000000007</v>
      </c>
      <c r="C79" s="168">
        <f>C3-C78</f>
        <v>1797.0400000000027</v>
      </c>
      <c r="D79" s="93"/>
      <c r="E79" s="93"/>
      <c r="F79" s="7"/>
    </row>
  </sheetData>
  <mergeCells count="1">
    <mergeCell ref="A1:F1"/>
  </mergeCells>
  <printOptions gridLines="1"/>
  <pageMargins left="0.7" right="0.7" top="0.75" bottom="0.75" header="0.3" footer="0.3"/>
  <pageSetup scale="3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6"/>
  <sheetViews>
    <sheetView showGridLines="0" zoomScale="40" zoomScaleNormal="40" workbookViewId="0">
      <selection activeCell="F10" sqref="F10"/>
    </sheetView>
  </sheetViews>
  <sheetFormatPr defaultColWidth="8.85546875" defaultRowHeight="40.15" customHeight="1" x14ac:dyDescent="0.5"/>
  <cols>
    <col min="1" max="1" width="100.7109375" style="2" customWidth="1"/>
    <col min="2" max="5" width="30.7109375" style="1" customWidth="1"/>
    <col min="6" max="6" width="100.7109375" style="1" customWidth="1"/>
    <col min="7" max="16384" width="8.85546875" style="1"/>
  </cols>
  <sheetData>
    <row r="1" spans="1:6" s="5" customFormat="1" ht="75" customHeight="1" thickBot="1" x14ac:dyDescent="0.75">
      <c r="A1" s="480" t="s">
        <v>118</v>
      </c>
      <c r="B1" s="480"/>
      <c r="C1" s="480"/>
      <c r="D1" s="480"/>
      <c r="E1" s="480"/>
      <c r="F1" s="494"/>
    </row>
    <row r="2" spans="1:6" s="3" customFormat="1" ht="40.15" customHeight="1" thickTop="1" x14ac:dyDescent="0.5">
      <c r="A2" s="44" t="s">
        <v>4</v>
      </c>
      <c r="B2" s="45" t="s">
        <v>89</v>
      </c>
      <c r="C2" s="45" t="s">
        <v>209</v>
      </c>
      <c r="D2" s="45" t="s">
        <v>79</v>
      </c>
      <c r="E2" s="45" t="s">
        <v>80</v>
      </c>
      <c r="F2" s="46" t="s">
        <v>76</v>
      </c>
    </row>
    <row r="3" spans="1:6" ht="75" customHeight="1" x14ac:dyDescent="0.35">
      <c r="A3" s="118" t="s">
        <v>98</v>
      </c>
      <c r="B3" s="119">
        <f>+B5</f>
        <v>2000</v>
      </c>
      <c r="C3" s="119">
        <v>2000</v>
      </c>
      <c r="D3" s="188"/>
      <c r="E3" s="120"/>
      <c r="F3" s="6"/>
    </row>
    <row r="4" spans="1:6" ht="30" customHeight="1" x14ac:dyDescent="0.35">
      <c r="A4" s="121"/>
      <c r="B4" s="122"/>
      <c r="C4" s="124"/>
      <c r="D4" s="124"/>
      <c r="E4" s="124"/>
      <c r="F4" s="12"/>
    </row>
    <row r="5" spans="1:6" ht="40.15" customHeight="1" x14ac:dyDescent="0.35">
      <c r="A5" s="101" t="s">
        <v>73</v>
      </c>
      <c r="B5" s="66">
        <f>+'17 18 budget board meeting'!H31</f>
        <v>2000</v>
      </c>
      <c r="C5" s="67">
        <f>+C3</f>
        <v>2000</v>
      </c>
      <c r="D5" s="67"/>
      <c r="E5" s="67"/>
      <c r="F5" s="69" t="s">
        <v>74</v>
      </c>
    </row>
    <row r="6" spans="1:6" ht="30" customHeight="1" x14ac:dyDescent="0.35">
      <c r="A6" s="60"/>
      <c r="B6" s="61"/>
      <c r="C6" s="62"/>
      <c r="D6" s="62"/>
      <c r="E6" s="62"/>
      <c r="F6" s="64"/>
    </row>
    <row r="7" spans="1:6" ht="30" customHeight="1" x14ac:dyDescent="0.35">
      <c r="A7" s="351" t="s">
        <v>249</v>
      </c>
      <c r="B7" s="227">
        <v>74</v>
      </c>
      <c r="C7" s="352"/>
      <c r="D7" s="449">
        <v>5669</v>
      </c>
      <c r="E7" s="448">
        <v>43433</v>
      </c>
      <c r="F7" s="69" t="s">
        <v>228</v>
      </c>
    </row>
    <row r="8" spans="1:6" ht="30" customHeight="1" x14ac:dyDescent="0.35">
      <c r="A8" s="70" t="s">
        <v>116</v>
      </c>
      <c r="B8" s="71">
        <v>25.34</v>
      </c>
      <c r="C8" s="71"/>
      <c r="D8" s="73"/>
      <c r="E8" s="189">
        <v>43444</v>
      </c>
      <c r="F8" s="69" t="s">
        <v>328</v>
      </c>
    </row>
    <row r="9" spans="1:6" ht="30" customHeight="1" x14ac:dyDescent="0.35">
      <c r="A9" s="70" t="s">
        <v>404</v>
      </c>
      <c r="B9" s="71">
        <v>163</v>
      </c>
      <c r="C9" s="71"/>
      <c r="D9" s="73">
        <v>5716</v>
      </c>
      <c r="E9" s="189">
        <v>43630</v>
      </c>
      <c r="F9" s="69" t="s">
        <v>405</v>
      </c>
    </row>
    <row r="10" spans="1:6" ht="30" customHeight="1" x14ac:dyDescent="0.35">
      <c r="A10" s="70" t="s">
        <v>265</v>
      </c>
      <c r="B10" s="71"/>
      <c r="C10" s="71">
        <v>1.32</v>
      </c>
      <c r="D10" s="73"/>
      <c r="E10" s="189">
        <v>43159</v>
      </c>
      <c r="F10" s="69"/>
    </row>
    <row r="11" spans="1:6" ht="30" customHeight="1" x14ac:dyDescent="0.35">
      <c r="A11" s="129"/>
      <c r="B11" s="130"/>
      <c r="C11" s="87"/>
      <c r="D11" s="87"/>
      <c r="E11" s="87"/>
      <c r="F11" s="89"/>
    </row>
    <row r="12" spans="1:6" ht="40.15" customHeight="1" x14ac:dyDescent="0.35">
      <c r="A12" s="179" t="s">
        <v>99</v>
      </c>
      <c r="B12" s="132">
        <f>SUM(B8:B10)</f>
        <v>188.34</v>
      </c>
      <c r="C12" s="132">
        <f>SUM(C8:C10)</f>
        <v>1.32</v>
      </c>
      <c r="D12" s="134"/>
      <c r="E12" s="134"/>
      <c r="F12" s="7"/>
    </row>
    <row r="13" spans="1:6" ht="40.15" customHeight="1" x14ac:dyDescent="0.35">
      <c r="A13" s="180" t="s">
        <v>100</v>
      </c>
      <c r="B13" s="152">
        <f>B5-B12</f>
        <v>1811.66</v>
      </c>
      <c r="C13" s="152">
        <f>C5-C12</f>
        <v>1998.68</v>
      </c>
      <c r="D13" s="154"/>
      <c r="E13" s="152"/>
      <c r="F13" s="8"/>
    </row>
    <row r="14" spans="1:6" ht="30" customHeight="1" x14ac:dyDescent="0.5">
      <c r="A14" s="203"/>
      <c r="B14" s="15"/>
      <c r="C14" s="15"/>
      <c r="D14" s="15"/>
      <c r="E14" s="15"/>
      <c r="F14" s="15"/>
    </row>
    <row r="15" spans="1:6" ht="40.15" customHeight="1" x14ac:dyDescent="0.35">
      <c r="A15" s="118" t="s">
        <v>99</v>
      </c>
      <c r="B15" s="164">
        <f>B12</f>
        <v>188.34</v>
      </c>
      <c r="C15" s="164">
        <f>C12</f>
        <v>1.32</v>
      </c>
      <c r="D15" s="166"/>
      <c r="E15" s="166"/>
      <c r="F15" s="4"/>
    </row>
    <row r="16" spans="1:6" ht="40.15" customHeight="1" x14ac:dyDescent="0.35">
      <c r="A16" s="90" t="s">
        <v>100</v>
      </c>
      <c r="B16" s="168">
        <f>B3-B15</f>
        <v>1811.66</v>
      </c>
      <c r="C16" s="168">
        <f>C3-C15</f>
        <v>1998.68</v>
      </c>
      <c r="D16" s="93"/>
      <c r="E16" s="93"/>
      <c r="F16" s="96"/>
    </row>
  </sheetData>
  <mergeCells count="1">
    <mergeCell ref="A1:F1"/>
  </mergeCells>
  <printOptions gridLines="1"/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Top</vt:lpstr>
      <vt:lpstr>Accts</vt:lpstr>
      <vt:lpstr>BUS</vt:lpstr>
      <vt:lpstr>HAB</vt:lpstr>
      <vt:lpstr>WOR</vt:lpstr>
      <vt:lpstr>DON</vt:lpstr>
      <vt:lpstr>EDU</vt:lpstr>
      <vt:lpstr>FUN</vt:lpstr>
      <vt:lpstr>CON</vt:lpstr>
      <vt:lpstr>BANQ REV</vt:lpstr>
      <vt:lpstr>DONATE REV</vt:lpstr>
      <vt:lpstr>OTHER REV</vt:lpstr>
      <vt:lpstr>cash rec</vt:lpstr>
      <vt:lpstr>summary</vt:lpstr>
      <vt:lpstr>financial report</vt:lpstr>
      <vt:lpstr>17 18 budget board meeting</vt:lpstr>
      <vt:lpstr>18 19 budget board meeting</vt:lpstr>
      <vt:lpstr>19 20 budget board meeting</vt:lpstr>
      <vt:lpstr>Accts!Print_Area</vt:lpstr>
      <vt:lpstr>'BANQ REV'!Print_Area</vt:lpstr>
      <vt:lpstr>BUS!Print_Area</vt:lpstr>
      <vt:lpstr>CON!Print_Area</vt:lpstr>
      <vt:lpstr>DON!Print_Area</vt:lpstr>
      <vt:lpstr>'DONATE REV'!Print_Area</vt:lpstr>
      <vt:lpstr>EDU!Print_Area</vt:lpstr>
      <vt:lpstr>FUN!Print_Area</vt:lpstr>
      <vt:lpstr>HAB!Print_Area</vt:lpstr>
      <vt:lpstr>'OTHER REV'!Print_Area</vt:lpstr>
      <vt:lpstr>Top!Print_Area</vt:lpstr>
      <vt:lpstr>WOR!Print_Area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P. Frailing</dc:creator>
  <cp:lastModifiedBy>Adrian Meseberg</cp:lastModifiedBy>
  <cp:lastPrinted>2019-07-23T22:37:01Z</cp:lastPrinted>
  <dcterms:created xsi:type="dcterms:W3CDTF">2013-07-23T03:18:19Z</dcterms:created>
  <dcterms:modified xsi:type="dcterms:W3CDTF">2019-09-21T00:05:01Z</dcterms:modified>
</cp:coreProperties>
</file>